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1'!$A$1:$I$142</definedName>
  </definedNames>
  <calcPr fullCalcOnLoad="1"/>
</workbook>
</file>

<file path=xl/sharedStrings.xml><?xml version="1.0" encoding="utf-8"?>
<sst xmlns="http://schemas.openxmlformats.org/spreadsheetml/2006/main" count="499" uniqueCount="263">
  <si>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</si>
  <si>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</si>
  <si>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</si>
  <si>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</si>
  <si>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</si>
  <si>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</si>
  <si>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</si>
  <si>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</si>
  <si>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</si>
  <si>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</si>
  <si>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</si>
  <si>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</si>
  <si>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</si>
  <si>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</si>
  <si>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</si>
  <si>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</si>
  <si>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</si>
  <si>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</si>
  <si>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Комп`ютерні меблі</t>
  </si>
  <si>
    <t>Офісні меблі</t>
  </si>
  <si>
    <t>Меблі для спальні</t>
  </si>
  <si>
    <t>Засоби проти ковзання (льодоступи)</t>
  </si>
  <si>
    <t>Меблі для ванної кімнати</t>
  </si>
  <si>
    <t>Стільці</t>
  </si>
  <si>
    <t>Канцелярське приладдя</t>
  </si>
  <si>
    <t>Папір для друку</t>
  </si>
  <si>
    <t>Друкована продукція на замовлення</t>
  </si>
  <si>
    <t>Конверти</t>
  </si>
  <si>
    <t>Марки</t>
  </si>
  <si>
    <t>Будівельні матеріали</t>
  </si>
  <si>
    <t>Мийні засоби</t>
  </si>
  <si>
    <t>Туалетний папір</t>
  </si>
  <si>
    <t>Труни</t>
  </si>
  <si>
    <t>Бензин</t>
  </si>
  <si>
    <t>Мастильні оливи та мастильні матеріали</t>
  </si>
  <si>
    <t>Газети, періодичні спеціалізовані та інші періодичні виданняч і журнали</t>
  </si>
  <si>
    <t>Радіоприймачі</t>
  </si>
  <si>
    <t>Лампи розжарення та люмінісцентні лампи</t>
  </si>
  <si>
    <t>Кухонне приладдя, товари для дому та господарства і приладдя для закладів громадського харчування</t>
  </si>
  <si>
    <t>Рушники махрові</t>
  </si>
  <si>
    <t>Клей</t>
  </si>
  <si>
    <t>Щітки</t>
  </si>
  <si>
    <t xml:space="preserve">Фарби </t>
  </si>
  <si>
    <t>Накопичувач флешка</t>
  </si>
  <si>
    <t>Лікарські засоби різні</t>
  </si>
  <si>
    <t>Антисептичні та дезінфекційні засоби</t>
  </si>
  <si>
    <t>Устаткування медичне, хірургічне та ортопедичне (тонометри)</t>
  </si>
  <si>
    <t>Баштанні культури (кавун, диня)</t>
  </si>
  <si>
    <t>Картопля</t>
  </si>
  <si>
    <t>Яйця</t>
  </si>
  <si>
    <t>Тваринні жири</t>
  </si>
  <si>
    <t>М`ясо свійської птиці</t>
  </si>
  <si>
    <t>Морожена риба</t>
  </si>
  <si>
    <t>Рибні консерви та інші рибні страви і пресерви</t>
  </si>
  <si>
    <t>Фруктові та овочеві соки</t>
  </si>
  <si>
    <t>Олії для смаження</t>
  </si>
  <si>
    <t>Продукція молочна різноманітна</t>
  </si>
  <si>
    <t>Крохмаль</t>
  </si>
  <si>
    <t>Хлібопродукти</t>
  </si>
  <si>
    <t>Хлібопродукти, свіжовипечені хлібобулочні та кондитерські вироби</t>
  </si>
  <si>
    <t>Сухарі та печиво</t>
  </si>
  <si>
    <t>Цукор</t>
  </si>
  <si>
    <t>Какао-порошок без цукру</t>
  </si>
  <si>
    <t>Сіль</t>
  </si>
  <si>
    <t>Бікарбонат натрія (сода харчова)</t>
  </si>
  <si>
    <t>Кислота лимонна</t>
  </si>
  <si>
    <t>Послуги з оренди чи лізингу житлової нерухомості</t>
  </si>
  <si>
    <t>Лабораторні дослідження</t>
  </si>
  <si>
    <t>ДК 021:2015 "18310000-5"</t>
  </si>
  <si>
    <t>ДК 021:2015 "18315000-0"</t>
  </si>
  <si>
    <t>ДК 021:2015 "39143112-4"</t>
  </si>
  <si>
    <t>ДК 021:2015 "39711120-6"</t>
  </si>
  <si>
    <t>ДК 021:2015 "79220000-2"</t>
  </si>
  <si>
    <t>ДК 021:2015 "65210000-8"</t>
  </si>
  <si>
    <t>ДК 021:2015 "09123000-7"</t>
  </si>
  <si>
    <t>ДК 021:2015 "65110000-7"</t>
  </si>
  <si>
    <t>ДК 021:2015 "09300000-2"</t>
  </si>
  <si>
    <t>ДК 021:2015 "51700000-9"</t>
  </si>
  <si>
    <t>Морозильні камери</t>
  </si>
  <si>
    <t>Послуги податкові</t>
  </si>
  <si>
    <t>Розподіл газу</t>
  </si>
  <si>
    <t>Послуги з розробки проектно-кошторисної документації для встановлення пожежної сигналізації</t>
  </si>
  <si>
    <t>ДК 021:2015 "66110000-4"</t>
  </si>
  <si>
    <t>ДК 021:2015 "72212220-7"</t>
  </si>
  <si>
    <t>ДК 021:2015 "64210000-1"</t>
  </si>
  <si>
    <t>ДК 021:2015 "64111000-7"</t>
  </si>
  <si>
    <t>ДК 021:2015 "72200000-7"</t>
  </si>
  <si>
    <t>ДК 021:2015 "50413000-3"</t>
  </si>
  <si>
    <t>ДК 021:2015 "75251110-4"</t>
  </si>
  <si>
    <t>ДК 021:2015 "70210000-6"</t>
  </si>
  <si>
    <t>Послуги страхування цивільної відповідальності автомобільного транспорту</t>
  </si>
  <si>
    <t>Послуги з протипожежного захисту</t>
  </si>
  <si>
    <t>Послуги з ремонтування і технічного обслуговування контрольних приладів</t>
  </si>
  <si>
    <t>Послуги з програмування та консультативні щодо програмного забезпечення</t>
  </si>
  <si>
    <t>Послуги з ремонтування, технічного обслуговування та подібні послуги, пов`язані з персональними комп`ютерами, офісним, телекомунікаційним та аудіовізуальним устаткуваанням</t>
  </si>
  <si>
    <t>Послуги поштові, пов`язані з газетами і періодичними виданнями</t>
  </si>
  <si>
    <t>Послуги телефонного зв`язку і передавання даних</t>
  </si>
  <si>
    <t>Послуги зі збирання сміття</t>
  </si>
  <si>
    <t>Послуги мережі Інтернету</t>
  </si>
  <si>
    <t>Банківські послуги пов`язані з виплатою готівки</t>
  </si>
  <si>
    <t>ДК 021:2015 "71900000-7"</t>
  </si>
  <si>
    <t>ДК 021:2015 "90511000-2"</t>
  </si>
  <si>
    <t>ДК 021:2015 "22410000-7"</t>
  </si>
  <si>
    <t>ДК 021:2015 "30199200-2"</t>
  </si>
  <si>
    <t>ДК 021:2015 "22458000-5"</t>
  </si>
  <si>
    <t>ДК 021:2015 "30197630-1"</t>
  </si>
  <si>
    <t>ДК 021:2015 "39263000-3"</t>
  </si>
  <si>
    <t>ДК 021:2015 "39112000-0"</t>
  </si>
  <si>
    <t>ДК 021:2015 "39144000-3"</t>
  </si>
  <si>
    <t>ДК 021:2015 "44111000-1"</t>
  </si>
  <si>
    <t>ДК 021:2015 "39831200-8"</t>
  </si>
  <si>
    <t>ДК 021:2015 "33760000-5"</t>
  </si>
  <si>
    <t>ДК 021:2015 "39296100-4"</t>
  </si>
  <si>
    <t>ДК 021:2015 "39220000-0"</t>
  </si>
  <si>
    <t>ДК 021:2015 "31532920-9"</t>
  </si>
  <si>
    <t>ДК 021:2015 "39514100-9"</t>
  </si>
  <si>
    <t>ДК 021:2015 "32310000-9"</t>
  </si>
  <si>
    <t>ДК 021:2015 "22200000-2"</t>
  </si>
  <si>
    <t>ДК 021:2015 "09211000-1"</t>
  </si>
  <si>
    <t>ДК 021:2015 "09132000-3"</t>
  </si>
  <si>
    <t>ДК 021:2015 "39130000-2"</t>
  </si>
  <si>
    <t>ДК 021:2015 "39143100-7"</t>
  </si>
  <si>
    <t>ДК 021:2015 "18821000-0"</t>
  </si>
  <si>
    <t>ДК 021:2015 "15870000-7"</t>
  </si>
  <si>
    <t>ДК 021:2015 "15831000-2"</t>
  </si>
  <si>
    <t>ДК 021:2015 "15841300-8"</t>
  </si>
  <si>
    <t>ДК 021:2015 "15863000-5"</t>
  </si>
  <si>
    <t>Велосипеди</t>
  </si>
  <si>
    <t>Спідня білизна</t>
  </si>
  <si>
    <t>ДК 021:2015 "15820000-2"</t>
  </si>
  <si>
    <t>ДК 021:2015 "15810000-9"</t>
  </si>
  <si>
    <t>ДК 021:2015 "15811000-6"</t>
  </si>
  <si>
    <t>ДК 021:2015 "15623000-1"</t>
  </si>
  <si>
    <t>ДК 021:2015 "15411210-7"</t>
  </si>
  <si>
    <t>ДК 021:2015 "15550000-8"</t>
  </si>
  <si>
    <t>ДК 021:2015 "24910000-6"</t>
  </si>
  <si>
    <t>ДК 021:2015 "39224000-8"</t>
  </si>
  <si>
    <t>ДК 021:2015 "44810000-1"</t>
  </si>
  <si>
    <t>ДК 021:2015 "44830000-7"</t>
  </si>
  <si>
    <t>ДК 021:2015 "03220000-9"</t>
  </si>
  <si>
    <t>ДК 021:2015 "15221000-3"</t>
  </si>
  <si>
    <t>ДК 021:2015 "15240000-2"</t>
  </si>
  <si>
    <t>ДК 021:2015 "15320000-7"</t>
  </si>
  <si>
    <t>ДК 021:2015 "33631600-8"</t>
  </si>
  <si>
    <t>ДК 021:2015 "33190000-8"</t>
  </si>
  <si>
    <t>ДК 021:2015 "15332180-9"</t>
  </si>
  <si>
    <t>ДК 021:2015 "03212100-1"</t>
  </si>
  <si>
    <t>ДК 021:2015 "15412100-0"</t>
  </si>
  <si>
    <t>ДК 021:2015 "03142500-3"</t>
  </si>
  <si>
    <t>ДК 021:2015 "34430000-0"</t>
  </si>
  <si>
    <t>ДК 021:2015 "39134000-0"</t>
  </si>
  <si>
    <t>ДК 021:2015 "33690000-3"</t>
  </si>
  <si>
    <t>ДК 021:2015 "24313320-0"</t>
  </si>
  <si>
    <t>ДК 021:2015 "24323210-9"</t>
  </si>
  <si>
    <t>ДК 021:2015 "66516100-1"</t>
  </si>
  <si>
    <t>ДК 021:2015 "09310000-5"</t>
  </si>
  <si>
    <t>Підгузники, пелюшки одноразові</t>
  </si>
  <si>
    <t>січень 2018</t>
  </si>
  <si>
    <t>ДК 021:2015 "39510000-0"</t>
  </si>
  <si>
    <t>ДК 021:2015 "33751000-9"</t>
  </si>
  <si>
    <t>ДК 021:2015 "35111000-5"</t>
  </si>
  <si>
    <t>Протипожежне обладнання (пожежний інвентар)</t>
  </si>
  <si>
    <t>«Прилуцький районний територіальний центр соціального обслуговування (надання соціальних послуг)»</t>
  </si>
  <si>
    <t>Послуги з ремонту і технічного обслуговування електричного устаткування будівель</t>
  </si>
  <si>
    <t>ДК 021:2015 "18330000-1"</t>
  </si>
  <si>
    <t>Сорочки чоловічі/жіночі</t>
  </si>
  <si>
    <t>Панчохи жіночі</t>
  </si>
  <si>
    <t>ДК 021:2015 "18412000-0"</t>
  </si>
  <si>
    <t>Штани чоловічі спортивні</t>
  </si>
  <si>
    <t>Шкарпетки чоловічі та жіночі</t>
  </si>
  <si>
    <t>ДК 021:2015 "18110000-3"</t>
  </si>
  <si>
    <t>Халат байковий/ситцевий</t>
  </si>
  <si>
    <t>ДК 021:2015 "18810000-0 "</t>
  </si>
  <si>
    <t>Тапочки чоловічі/жіночі</t>
  </si>
  <si>
    <t>ДК 021:2015 "18210000-4 "</t>
  </si>
  <si>
    <t>Куртка зимова чоловіча/жіноча</t>
  </si>
  <si>
    <t>ДК 021:2015 "18800000-7"</t>
  </si>
  <si>
    <t>Взуття</t>
  </si>
  <si>
    <t>ДК 021:2015 "18130000-9"</t>
  </si>
  <si>
    <t>Спеціальний робочий одяг</t>
  </si>
  <si>
    <t>ДК 021:2015 "38311000-8"</t>
  </si>
  <si>
    <t>Ваги для зважування овочів</t>
  </si>
  <si>
    <t>ДК 021:2015 "31224100-3"</t>
  </si>
  <si>
    <t>Розетки</t>
  </si>
  <si>
    <t>ДК 021:2015 "31214140-2"</t>
  </si>
  <si>
    <t>Вимикач</t>
  </si>
  <si>
    <t>ДК 021:2015 "31520000-7"</t>
  </si>
  <si>
    <t>Люстра</t>
  </si>
  <si>
    <t>ДК 021:2015 "39710000-2 "</t>
  </si>
  <si>
    <t>Витяжка на кухню</t>
  </si>
  <si>
    <t>ДК 021:2015 "30230000-0"</t>
  </si>
  <si>
    <t>Принтер</t>
  </si>
  <si>
    <t>Матрац ватний</t>
  </si>
  <si>
    <t>ДК 021:2015 "39516120-9"</t>
  </si>
  <si>
    <t>Подушки</t>
  </si>
  <si>
    <t>Покривало марселеве</t>
  </si>
  <si>
    <t>Рушник вафельний</t>
  </si>
  <si>
    <t>Наволочки</t>
  </si>
  <si>
    <t>Комплект постільний полуторний</t>
  </si>
  <si>
    <t>Рушник махровий банний</t>
  </si>
  <si>
    <t>Уайт-спірит</t>
  </si>
  <si>
    <t>Валік малярний</t>
  </si>
  <si>
    <t>ДК 021:2015 "44112230-9"</t>
  </si>
  <si>
    <t xml:space="preserve">Лінолеум </t>
  </si>
  <si>
    <t>ДК 021:2015 "44163000-0"</t>
  </si>
  <si>
    <t>Труба поліпропіленова</t>
  </si>
  <si>
    <t>ДК 021:2015 "44111300-4"</t>
  </si>
  <si>
    <t>Плитка</t>
  </si>
  <si>
    <t>ДК 021:2015 "33100000-1 "</t>
  </si>
  <si>
    <t>Градусник</t>
  </si>
  <si>
    <t xml:space="preserve">Медична клейонка </t>
  </si>
  <si>
    <t>Природний газ (в т.ч. відшкодування за спожитий природний газ - 100386,00 грн.)</t>
  </si>
  <si>
    <t>Електрична енергія (в т.ч. відшкодування за спожиту електроенергію - 37680,00 грн.)</t>
  </si>
  <si>
    <t>Розподіл води ( в т.ч. відшкодування за водопостачання - 100,00 грн.)</t>
  </si>
  <si>
    <t>Електрична, теплова, сонячна та атомна енергія ( в т.ч. відшкодування за водопостачання - 14500,00 грн.)</t>
  </si>
  <si>
    <t>М'ясопродукти: фарш свинний, ковбасні вироби</t>
  </si>
  <si>
    <t>М`ясо: свинина, печінка</t>
  </si>
  <si>
    <t>ДК 021:2015 "15112000-6"</t>
  </si>
  <si>
    <t>Овочі, фрукти та горіхи</t>
  </si>
  <si>
    <t>Молоко</t>
  </si>
  <si>
    <t>Сирні продукти</t>
  </si>
  <si>
    <t>Продукція борошномельно-круп'яної промисловості (рис, вівсянка, пшоно, горох, пшенична крупа, манна крупа, ячна крупа, гречка, макарони, борошно)</t>
  </si>
  <si>
    <t>ДК 021:2015 "15610000-7"</t>
  </si>
  <si>
    <t>Кава, чай та супутня продукція</t>
  </si>
  <si>
    <t>ДК 021:2015 "15130000-8"</t>
  </si>
  <si>
    <t>ДК 021:2015 "15110000-2"</t>
  </si>
  <si>
    <t>ДК 021:2015 "15331000-71"</t>
  </si>
  <si>
    <t>ДК 021:2015 "15430000-1"</t>
  </si>
  <si>
    <t xml:space="preserve">Харчові жири (маргарин, спред) </t>
  </si>
  <si>
    <t>ДК 021:2015 "15511000-3"</t>
  </si>
  <si>
    <t>ДК 021:2015 "15540000-5"</t>
  </si>
  <si>
    <t>Заправки та приправи (оцет, приправи, спеції)</t>
  </si>
  <si>
    <t>ДК 021:2015 "14410000-8"</t>
  </si>
  <si>
    <t>ДК 021:2015 "90923000-3"</t>
  </si>
  <si>
    <t>Послуги з дератизації</t>
  </si>
  <si>
    <t>ДК 021:2015 "50300000-8"</t>
  </si>
  <si>
    <t>ДК 021:2015 "50711000-2"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</si>
  <si>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</si>
  <si>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</si>
  <si>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</si>
  <si>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</si>
  <si>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</si>
  <si>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</si>
  <si>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2220</t>
  </si>
  <si>
    <t>Разом за КЕКВ 2230</t>
  </si>
  <si>
    <t>Разом за КЕКВ 2240</t>
  </si>
  <si>
    <t>Разом за КЕКВ 2271</t>
  </si>
  <si>
    <t>Разом за КЕКВ 2272</t>
  </si>
  <si>
    <t>Разом за КЕКВ 2273</t>
  </si>
  <si>
    <t>Разом за КЕКВ 2274</t>
  </si>
  <si>
    <t>Разом за КЕКВ 2800</t>
  </si>
  <si>
    <t>Разом за КЕКВ 3110</t>
  </si>
  <si>
    <t>ВСЬОГО:</t>
  </si>
  <si>
    <t>Т.В.Головня</t>
  </si>
  <si>
    <t>Головний бухгалтер/уповноважена особа</t>
  </si>
  <si>
    <t>ДК 021:2015 "30322000-4"</t>
  </si>
  <si>
    <t>Тубус-кварц</t>
  </si>
  <si>
    <t>Оброблені овочі (консервовані овочі, томатний соус)</t>
  </si>
  <si>
    <t xml:space="preserve">Ноутбук                                  </t>
  </si>
  <si>
    <t>ДК 021:2015 "30213100-6"</t>
  </si>
  <si>
    <t>(з урахуванням змін станом на 26.02.2018 року)</t>
  </si>
  <si>
    <t>без використання електронної системи</t>
  </si>
  <si>
    <t>лютий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</si>
</sst>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70" zoomScaleNormal="70" zoomScaleSheetLayoutView="70" zoomScalePageLayoutView="0" workbookViewId="0" topLeftCell="A1">
      <selection activeCell="H137" sqref="H137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5.421875" style="0" customWidth="1"/>
    <col min="6" max="6" width="23.57421875" style="14" customWidth="1"/>
    <col min="7" max="7" width="36.7109375" style="0" customWidth="1"/>
    <col min="8" max="8" width="24.8515625" style="0" customWidth="1"/>
    <col min="9" max="9" width="18.28125" style="0" customWidth="1"/>
  </cols>
  <sheetData>
    <row r="1" ht="15.75">
      <c r="H1" s="19" t="s">
        <v>237</v>
      </c>
    </row>
    <row r="2" ht="15.75">
      <c r="H2" s="19" t="s">
        <v>238</v>
      </c>
    </row>
    <row r="3" ht="15.75">
      <c r="H3" s="20" t="s">
        <v>239</v>
      </c>
    </row>
    <row r="5" spans="1:9" ht="19.5">
      <c r="A5" s="39" t="s">
        <v>240</v>
      </c>
      <c r="B5" s="39"/>
      <c r="C5" s="39"/>
      <c r="D5" s="39"/>
      <c r="E5" s="39"/>
      <c r="F5" s="39"/>
      <c r="G5" s="39"/>
      <c r="H5" s="39"/>
      <c r="I5" s="39"/>
    </row>
    <row r="6" spans="1:9" ht="19.5">
      <c r="A6" s="39" t="s">
        <v>241</v>
      </c>
      <c r="B6" s="39"/>
      <c r="C6" s="39"/>
      <c r="D6" s="39"/>
      <c r="E6" s="39"/>
      <c r="F6" s="39"/>
      <c r="G6" s="39"/>
      <c r="H6" s="39"/>
      <c r="I6" s="39"/>
    </row>
    <row r="7" spans="1:9" ht="19.5">
      <c r="A7" s="39" t="s">
        <v>162</v>
      </c>
      <c r="B7" s="39"/>
      <c r="C7" s="39"/>
      <c r="D7" s="39"/>
      <c r="E7" s="39"/>
      <c r="F7" s="39"/>
      <c r="G7" s="39"/>
      <c r="H7" s="39"/>
      <c r="I7" s="39"/>
    </row>
    <row r="8" spans="1:9" ht="19.5">
      <c r="A8" s="40" t="s">
        <v>17</v>
      </c>
      <c r="B8" s="40"/>
      <c r="C8" s="40"/>
      <c r="D8" s="40"/>
      <c r="E8" s="40"/>
      <c r="F8" s="40"/>
      <c r="G8" s="40"/>
      <c r="H8" s="40"/>
      <c r="I8" s="40"/>
    </row>
    <row r="9" spans="1:9" ht="19.5">
      <c r="A9" s="18"/>
      <c r="B9" s="18"/>
      <c r="C9" s="40" t="s">
        <v>260</v>
      </c>
      <c r="D9" s="40"/>
      <c r="E9" s="40"/>
      <c r="F9" s="40"/>
      <c r="G9" s="18"/>
      <c r="H9" s="18"/>
      <c r="I9" s="18"/>
    </row>
    <row r="10" spans="1:9" ht="9" customHeight="1">
      <c r="A10" s="1"/>
      <c r="B10" s="1"/>
      <c r="C10" s="2"/>
      <c r="D10" s="2"/>
      <c r="E10" s="2"/>
      <c r="F10" s="17"/>
      <c r="G10" s="2"/>
      <c r="H10" s="2"/>
      <c r="I10" s="2"/>
    </row>
    <row r="11" spans="1:9" ht="78.75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38.25" customHeight="1">
      <c r="A13" s="29" t="s">
        <v>68</v>
      </c>
      <c r="B13" s="30" t="s">
        <v>128</v>
      </c>
      <c r="C13" s="31">
        <v>2210</v>
      </c>
      <c r="D13" s="31"/>
      <c r="E13" s="31"/>
      <c r="F13" s="32">
        <f>280+840</f>
        <v>1120</v>
      </c>
      <c r="G13" s="42" t="s">
        <v>261</v>
      </c>
      <c r="H13" s="9" t="s">
        <v>157</v>
      </c>
      <c r="I13" s="6"/>
    </row>
    <row r="14" spans="1:9" ht="38.25" customHeight="1">
      <c r="A14" s="29" t="s">
        <v>164</v>
      </c>
      <c r="B14" s="30" t="s">
        <v>165</v>
      </c>
      <c r="C14" s="31">
        <v>2210</v>
      </c>
      <c r="D14" s="31"/>
      <c r="E14" s="31"/>
      <c r="F14" s="32">
        <f>675+370+675+370</f>
        <v>2090</v>
      </c>
      <c r="G14" s="42" t="s">
        <v>261</v>
      </c>
      <c r="H14" s="9" t="s">
        <v>157</v>
      </c>
      <c r="I14" s="6"/>
    </row>
    <row r="15" spans="1:9" ht="38.25" customHeight="1">
      <c r="A15" s="29" t="s">
        <v>69</v>
      </c>
      <c r="B15" s="30" t="s">
        <v>166</v>
      </c>
      <c r="C15" s="31">
        <v>2210</v>
      </c>
      <c r="D15" s="31"/>
      <c r="E15" s="31"/>
      <c r="F15" s="32">
        <f>250+250</f>
        <v>500</v>
      </c>
      <c r="G15" s="42" t="s">
        <v>261</v>
      </c>
      <c r="H15" s="9" t="s">
        <v>157</v>
      </c>
      <c r="I15" s="6"/>
    </row>
    <row r="16" spans="1:9" ht="38.25" customHeight="1">
      <c r="A16" s="29" t="s">
        <v>167</v>
      </c>
      <c r="B16" s="30" t="s">
        <v>168</v>
      </c>
      <c r="C16" s="31">
        <v>2210</v>
      </c>
      <c r="D16" s="31"/>
      <c r="E16" s="31"/>
      <c r="F16" s="32">
        <f>360+240</f>
        <v>600</v>
      </c>
      <c r="G16" s="42" t="s">
        <v>261</v>
      </c>
      <c r="H16" s="9" t="s">
        <v>157</v>
      </c>
      <c r="I16" s="6"/>
    </row>
    <row r="17" spans="1:9" ht="38.25" customHeight="1">
      <c r="A17" s="29" t="s">
        <v>68</v>
      </c>
      <c r="B17" s="30" t="s">
        <v>169</v>
      </c>
      <c r="C17" s="31">
        <v>2210</v>
      </c>
      <c r="D17" s="31"/>
      <c r="E17" s="31"/>
      <c r="F17" s="32">
        <f>150+450</f>
        <v>600</v>
      </c>
      <c r="G17" s="42" t="s">
        <v>261</v>
      </c>
      <c r="H17" s="9" t="s">
        <v>157</v>
      </c>
      <c r="I17" s="6"/>
    </row>
    <row r="18" spans="1:9" ht="19.5" customHeight="1">
      <c r="A18" s="29" t="s">
        <v>170</v>
      </c>
      <c r="B18" s="30" t="s">
        <v>171</v>
      </c>
      <c r="C18" s="31">
        <v>2210</v>
      </c>
      <c r="D18" s="31"/>
      <c r="E18" s="31"/>
      <c r="F18" s="32">
        <f>1800+3900+1800</f>
        <v>7500</v>
      </c>
      <c r="G18" s="42" t="s">
        <v>16</v>
      </c>
      <c r="H18" s="9" t="s">
        <v>157</v>
      </c>
      <c r="I18" s="6"/>
    </row>
    <row r="19" spans="1:9" ht="19.5" customHeight="1">
      <c r="A19" s="29" t="s">
        <v>172</v>
      </c>
      <c r="B19" s="30" t="s">
        <v>173</v>
      </c>
      <c r="C19" s="31">
        <v>2210</v>
      </c>
      <c r="D19" s="31"/>
      <c r="E19" s="31"/>
      <c r="F19" s="32">
        <f>1500+1500+1500+1250</f>
        <v>5750</v>
      </c>
      <c r="G19" s="42" t="s">
        <v>16</v>
      </c>
      <c r="H19" s="9" t="s">
        <v>157</v>
      </c>
      <c r="I19" s="6"/>
    </row>
    <row r="20" spans="1:9" ht="19.5" customHeight="1">
      <c r="A20" s="29" t="s">
        <v>174</v>
      </c>
      <c r="B20" s="30" t="s">
        <v>175</v>
      </c>
      <c r="C20" s="31">
        <v>2210</v>
      </c>
      <c r="D20" s="31"/>
      <c r="E20" s="31"/>
      <c r="F20" s="32">
        <f>3900+700+3200</f>
        <v>7800</v>
      </c>
      <c r="G20" s="42" t="s">
        <v>16</v>
      </c>
      <c r="H20" s="9" t="s">
        <v>157</v>
      </c>
      <c r="I20" s="6"/>
    </row>
    <row r="21" spans="1:9" ht="19.5" customHeight="1">
      <c r="A21" s="29" t="s">
        <v>176</v>
      </c>
      <c r="B21" s="30" t="s">
        <v>177</v>
      </c>
      <c r="C21" s="31">
        <v>2210</v>
      </c>
      <c r="D21" s="31"/>
      <c r="E21" s="31"/>
      <c r="F21" s="32">
        <f>6500+1000+1000</f>
        <v>8500</v>
      </c>
      <c r="G21" s="42" t="s">
        <v>16</v>
      </c>
      <c r="H21" s="9" t="s">
        <v>157</v>
      </c>
      <c r="I21" s="6"/>
    </row>
    <row r="22" spans="1:9" ht="19.5" customHeight="1">
      <c r="A22" s="33" t="s">
        <v>178</v>
      </c>
      <c r="B22" s="33" t="s">
        <v>179</v>
      </c>
      <c r="C22" s="34">
        <v>2210</v>
      </c>
      <c r="D22" s="34"/>
      <c r="E22" s="34"/>
      <c r="F22" s="35">
        <f>84275-9870</f>
        <v>74405</v>
      </c>
      <c r="G22" s="42" t="s">
        <v>16</v>
      </c>
      <c r="H22" s="9" t="s">
        <v>157</v>
      </c>
      <c r="I22" s="6"/>
    </row>
    <row r="23" spans="1:9" ht="39">
      <c r="A23" s="33" t="s">
        <v>160</v>
      </c>
      <c r="B23" s="33" t="s">
        <v>161</v>
      </c>
      <c r="C23" s="34">
        <v>2210</v>
      </c>
      <c r="D23" s="34"/>
      <c r="E23" s="34"/>
      <c r="F23" s="35">
        <f>3050+3038</f>
        <v>6088</v>
      </c>
      <c r="G23" s="42" t="s">
        <v>16</v>
      </c>
      <c r="H23" s="9" t="s">
        <v>157</v>
      </c>
      <c r="I23" s="10"/>
    </row>
    <row r="24" spans="1:9" ht="19.5">
      <c r="A24" s="33" t="s">
        <v>159</v>
      </c>
      <c r="B24" s="33" t="s">
        <v>156</v>
      </c>
      <c r="C24" s="34">
        <v>2210</v>
      </c>
      <c r="D24" s="34"/>
      <c r="E24" s="34"/>
      <c r="F24" s="35">
        <f>8675</f>
        <v>8675</v>
      </c>
      <c r="G24" s="42" t="s">
        <v>16</v>
      </c>
      <c r="H24" s="9" t="s">
        <v>157</v>
      </c>
      <c r="I24" s="10"/>
    </row>
    <row r="25" spans="1:9" ht="19.5">
      <c r="A25" s="33" t="s">
        <v>149</v>
      </c>
      <c r="B25" s="33" t="s">
        <v>127</v>
      </c>
      <c r="C25" s="34">
        <v>2210</v>
      </c>
      <c r="D25" s="34"/>
      <c r="E25" s="34"/>
      <c r="F25" s="35">
        <f>17600+8800+26400</f>
        <v>52800</v>
      </c>
      <c r="G25" s="42" t="s">
        <v>16</v>
      </c>
      <c r="H25" s="9" t="s">
        <v>157</v>
      </c>
      <c r="I25" s="10"/>
    </row>
    <row r="26" spans="1:9" ht="39">
      <c r="A26" s="33" t="s">
        <v>150</v>
      </c>
      <c r="B26" s="33" t="s">
        <v>18</v>
      </c>
      <c r="C26" s="34">
        <v>2210</v>
      </c>
      <c r="D26" s="34"/>
      <c r="E26" s="34"/>
      <c r="F26" s="35">
        <f>1100</f>
        <v>1100</v>
      </c>
      <c r="G26" s="42" t="s">
        <v>261</v>
      </c>
      <c r="H26" s="9" t="s">
        <v>157</v>
      </c>
      <c r="I26" s="10"/>
    </row>
    <row r="27" spans="1:9" ht="39">
      <c r="A27" s="33" t="s">
        <v>120</v>
      </c>
      <c r="B27" s="33" t="s">
        <v>19</v>
      </c>
      <c r="C27" s="34">
        <v>2210</v>
      </c>
      <c r="D27" s="34"/>
      <c r="E27" s="34"/>
      <c r="F27" s="35">
        <f>1500+1400</f>
        <v>2900</v>
      </c>
      <c r="G27" s="42" t="s">
        <v>261</v>
      </c>
      <c r="H27" s="9" t="s">
        <v>157</v>
      </c>
      <c r="I27" s="10"/>
    </row>
    <row r="28" spans="1:9" ht="19.5">
      <c r="A28" s="33" t="s">
        <v>121</v>
      </c>
      <c r="B28" s="33" t="s">
        <v>20</v>
      </c>
      <c r="C28" s="34">
        <v>2210</v>
      </c>
      <c r="D28" s="34"/>
      <c r="E28" s="34"/>
      <c r="F28" s="35">
        <f>6000+12000+10500</f>
        <v>28500</v>
      </c>
      <c r="G28" s="42" t="s">
        <v>16</v>
      </c>
      <c r="H28" s="9" t="s">
        <v>157</v>
      </c>
      <c r="I28" s="10"/>
    </row>
    <row r="29" spans="1:9" ht="19.5">
      <c r="A29" s="33" t="s">
        <v>122</v>
      </c>
      <c r="B29" s="33" t="s">
        <v>21</v>
      </c>
      <c r="C29" s="34">
        <v>2210</v>
      </c>
      <c r="D29" s="34"/>
      <c r="E29" s="34"/>
      <c r="F29" s="35">
        <f>3000</f>
        <v>3000</v>
      </c>
      <c r="G29" s="42" t="s">
        <v>16</v>
      </c>
      <c r="H29" s="9" t="s">
        <v>157</v>
      </c>
      <c r="I29" s="10"/>
    </row>
    <row r="30" spans="1:9" ht="19.5">
      <c r="A30" s="33" t="s">
        <v>108</v>
      </c>
      <c r="B30" s="33" t="s">
        <v>22</v>
      </c>
      <c r="C30" s="34">
        <v>2210</v>
      </c>
      <c r="D30" s="34"/>
      <c r="E30" s="34"/>
      <c r="F30" s="35">
        <f>6000+700</f>
        <v>6700</v>
      </c>
      <c r="G30" s="42" t="s">
        <v>16</v>
      </c>
      <c r="H30" s="9" t="s">
        <v>157</v>
      </c>
      <c r="I30" s="10"/>
    </row>
    <row r="31" spans="1:9" ht="19.5">
      <c r="A31" s="33" t="s">
        <v>107</v>
      </c>
      <c r="B31" s="33" t="s">
        <v>23</v>
      </c>
      <c r="C31" s="34">
        <v>2210</v>
      </c>
      <c r="D31" s="34"/>
      <c r="E31" s="34"/>
      <c r="F31" s="35">
        <f>6000+2280+4160+4500</f>
        <v>16940</v>
      </c>
      <c r="G31" s="42" t="s">
        <v>16</v>
      </c>
      <c r="H31" s="9" t="s">
        <v>157</v>
      </c>
      <c r="I31" s="10"/>
    </row>
    <row r="32" spans="1:9" ht="19.5">
      <c r="A32" s="33" t="s">
        <v>106</v>
      </c>
      <c r="B32" s="33" t="s">
        <v>24</v>
      </c>
      <c r="C32" s="34">
        <v>2210</v>
      </c>
      <c r="D32" s="34"/>
      <c r="E32" s="34"/>
      <c r="F32" s="35">
        <f>1282+1287.5-375-390-225-195+14697-5625-1170</f>
        <v>9286.5</v>
      </c>
      <c r="G32" s="42" t="s">
        <v>16</v>
      </c>
      <c r="H32" s="9" t="s">
        <v>157</v>
      </c>
      <c r="I32" s="10"/>
    </row>
    <row r="33" spans="1:9" ht="19.5">
      <c r="A33" s="33" t="s">
        <v>105</v>
      </c>
      <c r="B33" s="33" t="s">
        <v>25</v>
      </c>
      <c r="C33" s="34">
        <v>2210</v>
      </c>
      <c r="D33" s="34"/>
      <c r="E33" s="34"/>
      <c r="F33" s="35">
        <f>375+390+225+195+5625+1170</f>
        <v>7980</v>
      </c>
      <c r="G33" s="42" t="s">
        <v>16</v>
      </c>
      <c r="H33" s="9" t="s">
        <v>157</v>
      </c>
      <c r="I33" s="10"/>
    </row>
    <row r="34" spans="1:9" ht="19.5">
      <c r="A34" s="33" t="s">
        <v>104</v>
      </c>
      <c r="B34" s="33" t="s">
        <v>26</v>
      </c>
      <c r="C34" s="34">
        <v>2210</v>
      </c>
      <c r="D34" s="34"/>
      <c r="E34" s="34"/>
      <c r="F34" s="35">
        <f>1188+502.5+8338</f>
        <v>10028.5</v>
      </c>
      <c r="G34" s="42" t="s">
        <v>16</v>
      </c>
      <c r="H34" s="9" t="s">
        <v>157</v>
      </c>
      <c r="I34" s="10"/>
    </row>
    <row r="35" spans="1:9" ht="39">
      <c r="A35" s="33" t="s">
        <v>103</v>
      </c>
      <c r="B35" s="33" t="s">
        <v>27</v>
      </c>
      <c r="C35" s="34">
        <v>2210</v>
      </c>
      <c r="D35" s="34"/>
      <c r="E35" s="34"/>
      <c r="F35" s="35">
        <v>400</v>
      </c>
      <c r="G35" s="42" t="s">
        <v>261</v>
      </c>
      <c r="H35" s="9" t="s">
        <v>157</v>
      </c>
      <c r="I35" s="10"/>
    </row>
    <row r="36" spans="1:9" ht="39">
      <c r="A36" s="33" t="s">
        <v>102</v>
      </c>
      <c r="B36" s="33" t="s">
        <v>28</v>
      </c>
      <c r="C36" s="34">
        <v>2210</v>
      </c>
      <c r="D36" s="34"/>
      <c r="E36" s="34"/>
      <c r="F36" s="35">
        <v>530</v>
      </c>
      <c r="G36" s="42" t="s">
        <v>261</v>
      </c>
      <c r="H36" s="9" t="s">
        <v>157</v>
      </c>
      <c r="I36" s="10"/>
    </row>
    <row r="37" spans="1:9" ht="19.5">
      <c r="A37" s="33" t="s">
        <v>109</v>
      </c>
      <c r="B37" s="33" t="s">
        <v>29</v>
      </c>
      <c r="C37" s="34">
        <v>2210</v>
      </c>
      <c r="D37" s="34"/>
      <c r="E37" s="34"/>
      <c r="F37" s="35">
        <f>2276+33625-9805</f>
        <v>26096</v>
      </c>
      <c r="G37" s="42" t="s">
        <v>16</v>
      </c>
      <c r="H37" s="9" t="s">
        <v>157</v>
      </c>
      <c r="I37" s="10"/>
    </row>
    <row r="38" spans="1:9" ht="19.5">
      <c r="A38" s="33" t="s">
        <v>110</v>
      </c>
      <c r="B38" s="33" t="s">
        <v>30</v>
      </c>
      <c r="C38" s="34">
        <v>2210</v>
      </c>
      <c r="D38" s="34"/>
      <c r="E38" s="34"/>
      <c r="F38" s="35">
        <f>3924-450+8274-1140</f>
        <v>10608</v>
      </c>
      <c r="G38" s="42" t="s">
        <v>16</v>
      </c>
      <c r="H38" s="9" t="s">
        <v>157</v>
      </c>
      <c r="I38" s="10"/>
    </row>
    <row r="39" spans="1:9" ht="39">
      <c r="A39" s="33" t="s">
        <v>111</v>
      </c>
      <c r="B39" s="33" t="s">
        <v>31</v>
      </c>
      <c r="C39" s="34">
        <v>2210</v>
      </c>
      <c r="D39" s="34"/>
      <c r="E39" s="34"/>
      <c r="F39" s="35">
        <f>450+1140</f>
        <v>1590</v>
      </c>
      <c r="G39" s="42" t="s">
        <v>261</v>
      </c>
      <c r="H39" s="9" t="s">
        <v>157</v>
      </c>
      <c r="I39" s="10"/>
    </row>
    <row r="40" spans="1:9" ht="19.5">
      <c r="A40" s="33" t="s">
        <v>112</v>
      </c>
      <c r="B40" s="33" t="s">
        <v>32</v>
      </c>
      <c r="C40" s="34">
        <v>2210</v>
      </c>
      <c r="D40" s="34"/>
      <c r="E40" s="34"/>
      <c r="F40" s="35">
        <f>3750+6000</f>
        <v>9750</v>
      </c>
      <c r="G40" s="42" t="s">
        <v>16</v>
      </c>
      <c r="H40" s="9" t="s">
        <v>157</v>
      </c>
      <c r="I40" s="10"/>
    </row>
    <row r="41" spans="1:9" ht="19.5">
      <c r="A41" s="33" t="s">
        <v>119</v>
      </c>
      <c r="B41" s="33" t="s">
        <v>33</v>
      </c>
      <c r="C41" s="34">
        <v>2210</v>
      </c>
      <c r="D41" s="34"/>
      <c r="E41" s="34"/>
      <c r="F41" s="35">
        <v>42000</v>
      </c>
      <c r="G41" s="42" t="s">
        <v>16</v>
      </c>
      <c r="H41" s="9" t="s">
        <v>157</v>
      </c>
      <c r="I41" s="10"/>
    </row>
    <row r="42" spans="1:9" ht="41.25" customHeight="1">
      <c r="A42" s="33" t="s">
        <v>118</v>
      </c>
      <c r="B42" s="33" t="s">
        <v>34</v>
      </c>
      <c r="C42" s="34">
        <v>2210</v>
      </c>
      <c r="D42" s="34"/>
      <c r="E42" s="34"/>
      <c r="F42" s="35">
        <v>420</v>
      </c>
      <c r="G42" s="42" t="s">
        <v>261</v>
      </c>
      <c r="H42" s="9" t="s">
        <v>157</v>
      </c>
      <c r="I42" s="10"/>
    </row>
    <row r="43" spans="1:9" ht="39">
      <c r="A43" s="33" t="s">
        <v>117</v>
      </c>
      <c r="B43" s="33" t="s">
        <v>35</v>
      </c>
      <c r="C43" s="34">
        <v>2210</v>
      </c>
      <c r="D43" s="34"/>
      <c r="E43" s="34"/>
      <c r="F43" s="35">
        <v>6178</v>
      </c>
      <c r="G43" s="42" t="s">
        <v>16</v>
      </c>
      <c r="H43" s="9" t="s">
        <v>157</v>
      </c>
      <c r="I43" s="10"/>
    </row>
    <row r="44" spans="1:9" ht="39">
      <c r="A44" s="33" t="s">
        <v>180</v>
      </c>
      <c r="B44" s="33" t="s">
        <v>181</v>
      </c>
      <c r="C44" s="34">
        <v>2210</v>
      </c>
      <c r="D44" s="34"/>
      <c r="E44" s="34"/>
      <c r="F44" s="35">
        <f>1400</f>
        <v>1400</v>
      </c>
      <c r="G44" s="42" t="s">
        <v>261</v>
      </c>
      <c r="H44" s="9" t="s">
        <v>157</v>
      </c>
      <c r="I44" s="10"/>
    </row>
    <row r="45" spans="1:9" ht="39">
      <c r="A45" s="33" t="s">
        <v>116</v>
      </c>
      <c r="B45" s="33" t="s">
        <v>36</v>
      </c>
      <c r="C45" s="34">
        <v>2210</v>
      </c>
      <c r="D45" s="34"/>
      <c r="E45" s="34"/>
      <c r="F45" s="35">
        <v>1500</v>
      </c>
      <c r="G45" s="42" t="s">
        <v>261</v>
      </c>
      <c r="H45" s="9" t="s">
        <v>157</v>
      </c>
      <c r="I45" s="10"/>
    </row>
    <row r="46" spans="1:9" ht="39">
      <c r="A46" s="33" t="s">
        <v>182</v>
      </c>
      <c r="B46" s="33" t="s">
        <v>183</v>
      </c>
      <c r="C46" s="34">
        <v>2210</v>
      </c>
      <c r="D46" s="34"/>
      <c r="E46" s="34"/>
      <c r="F46" s="35">
        <f>180+360</f>
        <v>540</v>
      </c>
      <c r="G46" s="42" t="s">
        <v>261</v>
      </c>
      <c r="H46" s="9" t="s">
        <v>157</v>
      </c>
      <c r="I46" s="10"/>
    </row>
    <row r="47" spans="1:9" ht="39">
      <c r="A47" s="33" t="s">
        <v>184</v>
      </c>
      <c r="B47" s="33" t="s">
        <v>185</v>
      </c>
      <c r="C47" s="34">
        <v>2210</v>
      </c>
      <c r="D47" s="34"/>
      <c r="E47" s="34"/>
      <c r="F47" s="35">
        <f>180+250+360+390</f>
        <v>1180</v>
      </c>
      <c r="G47" s="42" t="s">
        <v>261</v>
      </c>
      <c r="H47" s="9" t="s">
        <v>157</v>
      </c>
      <c r="I47" s="10"/>
    </row>
    <row r="48" spans="1:9" ht="39">
      <c r="A48" s="33" t="s">
        <v>186</v>
      </c>
      <c r="B48" s="33" t="s">
        <v>187</v>
      </c>
      <c r="C48" s="34">
        <v>2210</v>
      </c>
      <c r="D48" s="34"/>
      <c r="E48" s="34"/>
      <c r="F48" s="35">
        <f>250+250</f>
        <v>500</v>
      </c>
      <c r="G48" s="42" t="s">
        <v>261</v>
      </c>
      <c r="H48" s="9" t="s">
        <v>157</v>
      </c>
      <c r="I48" s="10"/>
    </row>
    <row r="49" spans="1:9" ht="19.5">
      <c r="A49" s="33" t="s">
        <v>188</v>
      </c>
      <c r="B49" s="33" t="s">
        <v>189</v>
      </c>
      <c r="C49" s="34">
        <v>2210</v>
      </c>
      <c r="D49" s="34"/>
      <c r="E49" s="34"/>
      <c r="F49" s="35">
        <f>3500+3500</f>
        <v>7000</v>
      </c>
      <c r="G49" s="42" t="s">
        <v>16</v>
      </c>
      <c r="H49" s="9" t="s">
        <v>157</v>
      </c>
      <c r="I49" s="10"/>
    </row>
    <row r="50" spans="1:9" ht="19.5">
      <c r="A50" s="33" t="s">
        <v>190</v>
      </c>
      <c r="B50" s="33" t="s">
        <v>191</v>
      </c>
      <c r="C50" s="34">
        <v>2210</v>
      </c>
      <c r="D50" s="34"/>
      <c r="E50" s="34"/>
      <c r="F50" s="35">
        <v>6000</v>
      </c>
      <c r="G50" s="42" t="s">
        <v>16</v>
      </c>
      <c r="H50" s="9" t="s">
        <v>157</v>
      </c>
      <c r="I50" s="10"/>
    </row>
    <row r="51" spans="1:9" ht="37.5" customHeight="1">
      <c r="A51" s="33" t="s">
        <v>114</v>
      </c>
      <c r="B51" s="33" t="s">
        <v>37</v>
      </c>
      <c r="C51" s="34">
        <v>2210</v>
      </c>
      <c r="D51" s="34"/>
      <c r="E51" s="34"/>
      <c r="F51" s="35">
        <f>480+750</f>
        <v>1230</v>
      </c>
      <c r="G51" s="42" t="s">
        <v>261</v>
      </c>
      <c r="H51" s="9" t="s">
        <v>157</v>
      </c>
      <c r="I51" s="10"/>
    </row>
    <row r="52" spans="1:9" ht="63.75" customHeight="1">
      <c r="A52" s="33" t="s">
        <v>113</v>
      </c>
      <c r="B52" s="33" t="s">
        <v>38</v>
      </c>
      <c r="C52" s="34">
        <v>2210</v>
      </c>
      <c r="D52" s="34"/>
      <c r="E52" s="34"/>
      <c r="F52" s="35">
        <f>3710+1150+3897+32953</f>
        <v>41710</v>
      </c>
      <c r="G52" s="42" t="s">
        <v>16</v>
      </c>
      <c r="H52" s="9" t="s">
        <v>157</v>
      </c>
      <c r="I52" s="10"/>
    </row>
    <row r="53" spans="1:9" ht="19.5">
      <c r="A53" s="33" t="s">
        <v>70</v>
      </c>
      <c r="B53" s="33" t="s">
        <v>192</v>
      </c>
      <c r="C53" s="34">
        <v>2210</v>
      </c>
      <c r="D53" s="34"/>
      <c r="E53" s="34"/>
      <c r="F53" s="35">
        <f>4200+2240</f>
        <v>6440</v>
      </c>
      <c r="G53" s="42" t="s">
        <v>16</v>
      </c>
      <c r="H53" s="9" t="s">
        <v>157</v>
      </c>
      <c r="I53" s="10"/>
    </row>
    <row r="54" spans="1:9" ht="39">
      <c r="A54" s="33" t="s">
        <v>193</v>
      </c>
      <c r="B54" s="33" t="s">
        <v>194</v>
      </c>
      <c r="C54" s="34">
        <v>2210</v>
      </c>
      <c r="D54" s="34"/>
      <c r="E54" s="34"/>
      <c r="F54" s="35">
        <v>4500</v>
      </c>
      <c r="G54" s="42" t="s">
        <v>261</v>
      </c>
      <c r="H54" s="9" t="s">
        <v>157</v>
      </c>
      <c r="I54" s="10"/>
    </row>
    <row r="55" spans="1:9" ht="19.5">
      <c r="A55" s="33" t="s">
        <v>158</v>
      </c>
      <c r="B55" s="33" t="s">
        <v>195</v>
      </c>
      <c r="C55" s="34">
        <v>2210</v>
      </c>
      <c r="D55" s="34"/>
      <c r="E55" s="34"/>
      <c r="F55" s="35">
        <f>3000+6000</f>
        <v>9000</v>
      </c>
      <c r="G55" s="42" t="s">
        <v>16</v>
      </c>
      <c r="H55" s="9" t="s">
        <v>157</v>
      </c>
      <c r="I55" s="10"/>
    </row>
    <row r="56" spans="1:9" ht="39">
      <c r="A56" s="33" t="s">
        <v>115</v>
      </c>
      <c r="B56" s="33" t="s">
        <v>196</v>
      </c>
      <c r="C56" s="34">
        <v>2210</v>
      </c>
      <c r="D56" s="34"/>
      <c r="E56" s="34"/>
      <c r="F56" s="35">
        <f>375+750</f>
        <v>1125</v>
      </c>
      <c r="G56" s="42" t="s">
        <v>261</v>
      </c>
      <c r="H56" s="9" t="s">
        <v>157</v>
      </c>
      <c r="I56" s="10"/>
    </row>
    <row r="57" spans="1:9" ht="39">
      <c r="A57" s="33" t="s">
        <v>158</v>
      </c>
      <c r="B57" s="33" t="s">
        <v>197</v>
      </c>
      <c r="C57" s="34">
        <v>2210</v>
      </c>
      <c r="D57" s="34"/>
      <c r="E57" s="34"/>
      <c r="F57" s="35">
        <f>525+1050</f>
        <v>1575</v>
      </c>
      <c r="G57" s="42" t="s">
        <v>261</v>
      </c>
      <c r="H57" s="9" t="s">
        <v>157</v>
      </c>
      <c r="I57" s="10"/>
    </row>
    <row r="58" spans="1:9" ht="19.5">
      <c r="A58" s="33" t="s">
        <v>158</v>
      </c>
      <c r="B58" s="33" t="s">
        <v>198</v>
      </c>
      <c r="C58" s="34">
        <v>2210</v>
      </c>
      <c r="D58" s="34"/>
      <c r="E58" s="34"/>
      <c r="F58" s="35">
        <f>4950+9900</f>
        <v>14850</v>
      </c>
      <c r="G58" s="42" t="s">
        <v>16</v>
      </c>
      <c r="H58" s="9" t="s">
        <v>157</v>
      </c>
      <c r="I58" s="10"/>
    </row>
    <row r="59" spans="1:9" ht="19.5">
      <c r="A59" s="33" t="s">
        <v>115</v>
      </c>
      <c r="B59" s="33" t="s">
        <v>39</v>
      </c>
      <c r="C59" s="34">
        <v>2210</v>
      </c>
      <c r="D59" s="34"/>
      <c r="E59" s="34"/>
      <c r="F59" s="35">
        <f>1050+2100</f>
        <v>3150</v>
      </c>
      <c r="G59" s="42" t="s">
        <v>16</v>
      </c>
      <c r="H59" s="9" t="s">
        <v>157</v>
      </c>
      <c r="I59" s="10"/>
    </row>
    <row r="60" spans="1:9" ht="19.5">
      <c r="A60" s="33" t="s">
        <v>115</v>
      </c>
      <c r="B60" s="33" t="s">
        <v>199</v>
      </c>
      <c r="C60" s="34">
        <v>2210</v>
      </c>
      <c r="D60" s="34"/>
      <c r="E60" s="34"/>
      <c r="F60" s="35">
        <f>2250+4500</f>
        <v>6750</v>
      </c>
      <c r="G60" s="42" t="s">
        <v>16</v>
      </c>
      <c r="H60" s="9" t="s">
        <v>157</v>
      </c>
      <c r="I60" s="10"/>
    </row>
    <row r="61" spans="1:9" ht="39">
      <c r="A61" s="33" t="s">
        <v>135</v>
      </c>
      <c r="B61" s="33" t="s">
        <v>40</v>
      </c>
      <c r="C61" s="34">
        <v>2210</v>
      </c>
      <c r="D61" s="34"/>
      <c r="E61" s="34"/>
      <c r="F61" s="35">
        <v>100</v>
      </c>
      <c r="G61" s="42" t="s">
        <v>261</v>
      </c>
      <c r="H61" s="9" t="s">
        <v>157</v>
      </c>
      <c r="I61" s="10"/>
    </row>
    <row r="62" spans="1:9" ht="39">
      <c r="A62" s="33" t="s">
        <v>136</v>
      </c>
      <c r="B62" s="33" t="s">
        <v>41</v>
      </c>
      <c r="C62" s="34">
        <v>2210</v>
      </c>
      <c r="D62" s="34"/>
      <c r="E62" s="34"/>
      <c r="F62" s="35">
        <v>240</v>
      </c>
      <c r="G62" s="42" t="s">
        <v>261</v>
      </c>
      <c r="H62" s="9" t="s">
        <v>157</v>
      </c>
      <c r="I62" s="10"/>
    </row>
    <row r="63" spans="1:9" ht="19.5">
      <c r="A63" s="33" t="s">
        <v>137</v>
      </c>
      <c r="B63" s="33" t="s">
        <v>42</v>
      </c>
      <c r="C63" s="34">
        <v>2210</v>
      </c>
      <c r="D63" s="36"/>
      <c r="E63" s="34"/>
      <c r="F63" s="35">
        <v>8715</v>
      </c>
      <c r="G63" s="42" t="s">
        <v>16</v>
      </c>
      <c r="H63" s="9" t="s">
        <v>157</v>
      </c>
      <c r="I63" s="10"/>
    </row>
    <row r="64" spans="1:9" ht="39">
      <c r="A64" s="33" t="s">
        <v>138</v>
      </c>
      <c r="B64" s="33" t="s">
        <v>200</v>
      </c>
      <c r="C64" s="34">
        <v>2210</v>
      </c>
      <c r="D64" s="34"/>
      <c r="E64" s="34"/>
      <c r="F64" s="35">
        <v>250</v>
      </c>
      <c r="G64" s="42" t="s">
        <v>261</v>
      </c>
      <c r="H64" s="9" t="s">
        <v>157</v>
      </c>
      <c r="I64" s="10"/>
    </row>
    <row r="65" spans="1:9" ht="39">
      <c r="A65" s="33" t="s">
        <v>136</v>
      </c>
      <c r="B65" s="33" t="s">
        <v>201</v>
      </c>
      <c r="C65" s="34">
        <v>2210</v>
      </c>
      <c r="D65" s="37"/>
      <c r="E65" s="34"/>
      <c r="F65" s="35">
        <v>600</v>
      </c>
      <c r="G65" s="42" t="s">
        <v>261</v>
      </c>
      <c r="H65" s="9" t="s">
        <v>157</v>
      </c>
      <c r="I65" s="10"/>
    </row>
    <row r="66" spans="1:9" ht="19.5">
      <c r="A66" s="33" t="s">
        <v>202</v>
      </c>
      <c r="B66" s="33" t="s">
        <v>203</v>
      </c>
      <c r="C66" s="34">
        <v>2210</v>
      </c>
      <c r="D66" s="34"/>
      <c r="E66" s="34"/>
      <c r="F66" s="35">
        <f>16000+2680</f>
        <v>18680</v>
      </c>
      <c r="G66" s="42" t="s">
        <v>16</v>
      </c>
      <c r="H66" s="9" t="s">
        <v>157</v>
      </c>
      <c r="I66" s="10"/>
    </row>
    <row r="67" spans="1:9" ht="39">
      <c r="A67" s="33" t="s">
        <v>204</v>
      </c>
      <c r="B67" s="33" t="s">
        <v>205</v>
      </c>
      <c r="C67" s="34">
        <v>2210</v>
      </c>
      <c r="D67" s="34"/>
      <c r="E67" s="34"/>
      <c r="F67" s="35">
        <v>1200</v>
      </c>
      <c r="G67" s="42" t="s">
        <v>261</v>
      </c>
      <c r="H67" s="9" t="s">
        <v>157</v>
      </c>
      <c r="I67" s="10"/>
    </row>
    <row r="68" spans="1:9" ht="39">
      <c r="A68" s="33" t="s">
        <v>206</v>
      </c>
      <c r="B68" s="33" t="s">
        <v>207</v>
      </c>
      <c r="C68" s="34">
        <v>2210</v>
      </c>
      <c r="D68" s="34"/>
      <c r="E68" s="34"/>
      <c r="F68" s="35">
        <v>2700</v>
      </c>
      <c r="G68" s="42" t="s">
        <v>261</v>
      </c>
      <c r="H68" s="9" t="s">
        <v>157</v>
      </c>
      <c r="I68" s="10"/>
    </row>
    <row r="69" spans="1:9" ht="19.5">
      <c r="A69" s="38" t="s">
        <v>255</v>
      </c>
      <c r="B69" s="33" t="s">
        <v>43</v>
      </c>
      <c r="C69" s="34">
        <v>2210</v>
      </c>
      <c r="D69" s="34"/>
      <c r="E69" s="34"/>
      <c r="F69" s="35">
        <v>5000</v>
      </c>
      <c r="G69" s="42" t="s">
        <v>16</v>
      </c>
      <c r="H69" s="9" t="s">
        <v>157</v>
      </c>
      <c r="I69" s="10"/>
    </row>
    <row r="70" spans="1:9" ht="39">
      <c r="A70" s="38" t="s">
        <v>144</v>
      </c>
      <c r="B70" s="38" t="s">
        <v>256</v>
      </c>
      <c r="C70" s="34">
        <v>2210</v>
      </c>
      <c r="D70" s="34"/>
      <c r="E70" s="34"/>
      <c r="F70" s="35">
        <v>860</v>
      </c>
      <c r="G70" s="42" t="s">
        <v>261</v>
      </c>
      <c r="H70" s="9" t="s">
        <v>157</v>
      </c>
      <c r="I70" s="10"/>
    </row>
    <row r="71" spans="1:9" s="26" customFormat="1" ht="19.5">
      <c r="A71" s="21" t="s">
        <v>242</v>
      </c>
      <c r="B71" s="22"/>
      <c r="C71" s="23"/>
      <c r="D71" s="23"/>
      <c r="E71" s="23"/>
      <c r="F71" s="24">
        <f>SUM(F13:F70)</f>
        <v>507230</v>
      </c>
      <c r="G71" s="25"/>
      <c r="H71" s="25"/>
      <c r="I71" s="10"/>
    </row>
    <row r="72" spans="1:9" ht="38.25" customHeight="1">
      <c r="A72" s="38" t="s">
        <v>208</v>
      </c>
      <c r="B72" s="38" t="s">
        <v>209</v>
      </c>
      <c r="C72" s="34">
        <v>2220</v>
      </c>
      <c r="D72" s="34"/>
      <c r="E72" s="34"/>
      <c r="F72" s="35">
        <v>140</v>
      </c>
      <c r="G72" s="42" t="s">
        <v>261</v>
      </c>
      <c r="H72" s="9" t="s">
        <v>157</v>
      </c>
      <c r="I72" s="11"/>
    </row>
    <row r="73" spans="1:9" ht="38.25" customHeight="1">
      <c r="A73" s="38" t="s">
        <v>144</v>
      </c>
      <c r="B73" s="38" t="s">
        <v>210</v>
      </c>
      <c r="C73" s="34">
        <v>2220</v>
      </c>
      <c r="D73" s="34"/>
      <c r="E73" s="34"/>
      <c r="F73" s="35">
        <v>750</v>
      </c>
      <c r="G73" s="42" t="s">
        <v>261</v>
      </c>
      <c r="H73" s="9" t="s">
        <v>157</v>
      </c>
      <c r="I73" s="11"/>
    </row>
    <row r="74" spans="1:9" ht="19.5" customHeight="1">
      <c r="A74" s="38" t="s">
        <v>151</v>
      </c>
      <c r="B74" s="38" t="s">
        <v>44</v>
      </c>
      <c r="C74" s="34">
        <v>2220</v>
      </c>
      <c r="D74" s="34"/>
      <c r="E74" s="34"/>
      <c r="F74" s="35">
        <v>18810</v>
      </c>
      <c r="G74" s="42" t="s">
        <v>16</v>
      </c>
      <c r="H74" s="9" t="s">
        <v>157</v>
      </c>
      <c r="I74" s="11"/>
    </row>
    <row r="75" spans="1:9" s="14" customFormat="1" ht="19.5" customHeight="1">
      <c r="A75" s="38" t="s">
        <v>143</v>
      </c>
      <c r="B75" s="38" t="s">
        <v>45</v>
      </c>
      <c r="C75" s="34">
        <v>2220</v>
      </c>
      <c r="D75" s="34"/>
      <c r="E75" s="34"/>
      <c r="F75" s="35">
        <v>8000</v>
      </c>
      <c r="G75" s="42" t="s">
        <v>16</v>
      </c>
      <c r="H75" s="9" t="s">
        <v>157</v>
      </c>
      <c r="I75" s="13"/>
    </row>
    <row r="76" spans="1:9" s="14" customFormat="1" ht="38.25" customHeight="1">
      <c r="A76" s="38" t="s">
        <v>144</v>
      </c>
      <c r="B76" s="38" t="s">
        <v>46</v>
      </c>
      <c r="C76" s="34">
        <v>2220</v>
      </c>
      <c r="D76" s="34"/>
      <c r="E76" s="34"/>
      <c r="F76" s="35">
        <v>1100</v>
      </c>
      <c r="G76" s="42" t="s">
        <v>261</v>
      </c>
      <c r="H76" s="9" t="s">
        <v>157</v>
      </c>
      <c r="I76" s="13"/>
    </row>
    <row r="77" spans="1:9" s="26" customFormat="1" ht="19.5">
      <c r="A77" s="21" t="s">
        <v>243</v>
      </c>
      <c r="B77" s="22"/>
      <c r="C77" s="23"/>
      <c r="D77" s="23"/>
      <c r="E77" s="23"/>
      <c r="F77" s="24">
        <f>SUM(F72:F76)</f>
        <v>28800</v>
      </c>
      <c r="G77" s="25"/>
      <c r="H77" s="25"/>
      <c r="I77" s="10"/>
    </row>
    <row r="78" spans="1:9" s="14" customFormat="1" ht="19.5" customHeight="1">
      <c r="A78" s="38" t="s">
        <v>139</v>
      </c>
      <c r="B78" s="38" t="s">
        <v>218</v>
      </c>
      <c r="C78" s="34">
        <v>2230</v>
      </c>
      <c r="D78" s="34"/>
      <c r="E78" s="34"/>
      <c r="F78" s="35">
        <f>1303+977+2444+977+3367+12960+5256+3942+9855+3942+13687+57706</f>
        <v>116416</v>
      </c>
      <c r="G78" s="42" t="s">
        <v>16</v>
      </c>
      <c r="H78" s="9" t="s">
        <v>157</v>
      </c>
      <c r="I78" s="13"/>
    </row>
    <row r="79" spans="1:9" s="14" customFormat="1" ht="19.5" customHeight="1">
      <c r="A79" s="38" t="s">
        <v>146</v>
      </c>
      <c r="B79" s="38" t="s">
        <v>48</v>
      </c>
      <c r="C79" s="34">
        <v>2230</v>
      </c>
      <c r="D79" s="34"/>
      <c r="E79" s="34"/>
      <c r="F79" s="35">
        <f>17246+2665</f>
        <v>19911</v>
      </c>
      <c r="G79" s="42" t="s">
        <v>16</v>
      </c>
      <c r="H79" s="9" t="s">
        <v>157</v>
      </c>
      <c r="I79" s="13"/>
    </row>
    <row r="80" spans="1:9" s="14" customFormat="1" ht="19.5" customHeight="1">
      <c r="A80" s="38" t="s">
        <v>145</v>
      </c>
      <c r="B80" s="38" t="s">
        <v>47</v>
      </c>
      <c r="C80" s="34">
        <v>2230</v>
      </c>
      <c r="D80" s="34"/>
      <c r="E80" s="34"/>
      <c r="F80" s="35">
        <v>5000</v>
      </c>
      <c r="G80" s="42" t="s">
        <v>16</v>
      </c>
      <c r="H80" s="9" t="s">
        <v>157</v>
      </c>
      <c r="I80" s="13"/>
    </row>
    <row r="81" spans="1:9" s="14" customFormat="1" ht="19.5" customHeight="1">
      <c r="A81" s="38" t="s">
        <v>148</v>
      </c>
      <c r="B81" s="38" t="s">
        <v>49</v>
      </c>
      <c r="C81" s="34">
        <v>2230</v>
      </c>
      <c r="D81" s="34"/>
      <c r="E81" s="34"/>
      <c r="F81" s="35">
        <f>1901+8540</f>
        <v>10441</v>
      </c>
      <c r="G81" s="42" t="s">
        <v>16</v>
      </c>
      <c r="H81" s="9" t="s">
        <v>157</v>
      </c>
      <c r="I81" s="13"/>
    </row>
    <row r="82" spans="1:9" s="14" customFormat="1" ht="37.5" customHeight="1">
      <c r="A82" s="38" t="s">
        <v>224</v>
      </c>
      <c r="B82" s="38" t="s">
        <v>215</v>
      </c>
      <c r="C82" s="34">
        <v>2230</v>
      </c>
      <c r="D82" s="34"/>
      <c r="E82" s="34"/>
      <c r="F82" s="35">
        <f>3288+12030</f>
        <v>15318</v>
      </c>
      <c r="G82" s="42" t="s">
        <v>16</v>
      </c>
      <c r="H82" s="9" t="s">
        <v>157</v>
      </c>
      <c r="I82" s="13"/>
    </row>
    <row r="83" spans="1:9" s="14" customFormat="1" ht="19.5" customHeight="1">
      <c r="A83" s="38" t="s">
        <v>225</v>
      </c>
      <c r="B83" s="38" t="s">
        <v>216</v>
      </c>
      <c r="C83" s="34">
        <v>2230</v>
      </c>
      <c r="D83" s="34"/>
      <c r="E83" s="34"/>
      <c r="F83" s="35">
        <v>36500</v>
      </c>
      <c r="G83" s="42" t="s">
        <v>16</v>
      </c>
      <c r="H83" s="9" t="s">
        <v>157</v>
      </c>
      <c r="I83" s="13"/>
    </row>
    <row r="84" spans="1:9" s="14" customFormat="1" ht="19.5" customHeight="1">
      <c r="A84" s="38" t="s">
        <v>217</v>
      </c>
      <c r="B84" s="38" t="s">
        <v>51</v>
      </c>
      <c r="C84" s="34">
        <v>2230</v>
      </c>
      <c r="D84" s="34"/>
      <c r="E84" s="34"/>
      <c r="F84" s="35">
        <v>71228</v>
      </c>
      <c r="G84" s="42" t="s">
        <v>16</v>
      </c>
      <c r="H84" s="9" t="s">
        <v>157</v>
      </c>
      <c r="I84" s="13"/>
    </row>
    <row r="85" spans="1:9" s="14" customFormat="1" ht="19.5" customHeight="1">
      <c r="A85" s="38" t="s">
        <v>147</v>
      </c>
      <c r="B85" s="38" t="s">
        <v>50</v>
      </c>
      <c r="C85" s="34">
        <v>2230</v>
      </c>
      <c r="D85" s="34"/>
      <c r="E85" s="34"/>
      <c r="F85" s="35">
        <f>1901+7008</f>
        <v>8909</v>
      </c>
      <c r="G85" s="42" t="s">
        <v>16</v>
      </c>
      <c r="H85" s="9" t="s">
        <v>157</v>
      </c>
      <c r="I85" s="13"/>
    </row>
    <row r="86" spans="1:9" s="14" customFormat="1" ht="19.5" customHeight="1">
      <c r="A86" s="38" t="s">
        <v>140</v>
      </c>
      <c r="B86" s="38" t="s">
        <v>52</v>
      </c>
      <c r="C86" s="34">
        <v>2230</v>
      </c>
      <c r="D86" s="34"/>
      <c r="E86" s="34"/>
      <c r="F86" s="35">
        <f>12910+55400</f>
        <v>68310</v>
      </c>
      <c r="G86" s="42" t="s">
        <v>16</v>
      </c>
      <c r="H86" s="9" t="s">
        <v>157</v>
      </c>
      <c r="I86" s="13"/>
    </row>
    <row r="87" spans="1:9" s="14" customFormat="1" ht="39.75" customHeight="1">
      <c r="A87" s="38" t="s">
        <v>141</v>
      </c>
      <c r="B87" s="38" t="s">
        <v>53</v>
      </c>
      <c r="C87" s="34">
        <v>2230</v>
      </c>
      <c r="D87" s="34"/>
      <c r="E87" s="34"/>
      <c r="F87" s="35">
        <f>6564+26470</f>
        <v>33034</v>
      </c>
      <c r="G87" s="42" t="s">
        <v>16</v>
      </c>
      <c r="H87" s="9" t="s">
        <v>157</v>
      </c>
      <c r="I87" s="13"/>
    </row>
    <row r="88" spans="1:9" s="14" customFormat="1" ht="19.5" customHeight="1">
      <c r="A88" s="38" t="s">
        <v>142</v>
      </c>
      <c r="B88" s="38" t="s">
        <v>54</v>
      </c>
      <c r="C88" s="34">
        <v>2230</v>
      </c>
      <c r="D88" s="34"/>
      <c r="E88" s="34"/>
      <c r="F88" s="35">
        <f>4134+16670</f>
        <v>20804</v>
      </c>
      <c r="G88" s="42" t="s">
        <v>16</v>
      </c>
      <c r="H88" s="9" t="s">
        <v>157</v>
      </c>
      <c r="I88" s="13"/>
    </row>
    <row r="89" spans="1:9" s="14" customFormat="1" ht="19.5" customHeight="1">
      <c r="A89" s="38" t="s">
        <v>226</v>
      </c>
      <c r="B89" s="38" t="s">
        <v>257</v>
      </c>
      <c r="C89" s="34">
        <v>2230</v>
      </c>
      <c r="D89" s="34"/>
      <c r="E89" s="34"/>
      <c r="F89" s="35">
        <f>2308+11169+475+1916+543+2190</f>
        <v>18601</v>
      </c>
      <c r="G89" s="42" t="s">
        <v>16</v>
      </c>
      <c r="H89" s="9" t="s">
        <v>157</v>
      </c>
      <c r="I89" s="13"/>
    </row>
    <row r="90" spans="1:9" s="14" customFormat="1" ht="19.5" customHeight="1">
      <c r="A90" s="38" t="s">
        <v>133</v>
      </c>
      <c r="B90" s="38" t="s">
        <v>55</v>
      </c>
      <c r="C90" s="34">
        <v>2230</v>
      </c>
      <c r="D90" s="34"/>
      <c r="E90" s="34"/>
      <c r="F90" s="35">
        <f>2580+10405</f>
        <v>12985</v>
      </c>
      <c r="G90" s="42" t="s">
        <v>16</v>
      </c>
      <c r="H90" s="9" t="s">
        <v>157</v>
      </c>
      <c r="I90" s="13"/>
    </row>
    <row r="91" spans="1:9" s="14" customFormat="1" ht="19.5" customHeight="1">
      <c r="A91" s="38" t="s">
        <v>227</v>
      </c>
      <c r="B91" s="38" t="s">
        <v>228</v>
      </c>
      <c r="C91" s="34">
        <v>2230</v>
      </c>
      <c r="D91" s="34"/>
      <c r="E91" s="34"/>
      <c r="F91" s="35">
        <f>356+2460+13300+3122</f>
        <v>19238</v>
      </c>
      <c r="G91" s="42" t="s">
        <v>16</v>
      </c>
      <c r="H91" s="9" t="s">
        <v>157</v>
      </c>
      <c r="I91" s="13"/>
    </row>
    <row r="92" spans="1:9" s="14" customFormat="1" ht="19.5" customHeight="1">
      <c r="A92" s="38" t="s">
        <v>229</v>
      </c>
      <c r="B92" s="38" t="s">
        <v>219</v>
      </c>
      <c r="C92" s="34">
        <v>2230</v>
      </c>
      <c r="D92" s="34"/>
      <c r="E92" s="34"/>
      <c r="F92" s="35">
        <v>46600</v>
      </c>
      <c r="G92" s="42" t="s">
        <v>16</v>
      </c>
      <c r="H92" s="9" t="s">
        <v>157</v>
      </c>
      <c r="I92" s="13"/>
    </row>
    <row r="93" spans="1:9" s="14" customFormat="1" ht="19.5" customHeight="1">
      <c r="A93" s="38" t="s">
        <v>230</v>
      </c>
      <c r="B93" s="38" t="s">
        <v>220</v>
      </c>
      <c r="C93" s="34">
        <v>2230</v>
      </c>
      <c r="D93" s="34"/>
      <c r="E93" s="34"/>
      <c r="F93" s="35">
        <f>6109+4996+18065+18615</f>
        <v>47785</v>
      </c>
      <c r="G93" s="42" t="s">
        <v>16</v>
      </c>
      <c r="H93" s="9" t="s">
        <v>157</v>
      </c>
      <c r="I93" s="13"/>
    </row>
    <row r="94" spans="1:9" s="14" customFormat="1" ht="19.5" customHeight="1">
      <c r="A94" s="38" t="s">
        <v>134</v>
      </c>
      <c r="B94" s="38" t="s">
        <v>56</v>
      </c>
      <c r="C94" s="34">
        <v>2230</v>
      </c>
      <c r="D94" s="34"/>
      <c r="E94" s="34"/>
      <c r="F94" s="35">
        <v>47500</v>
      </c>
      <c r="G94" s="42" t="s">
        <v>16</v>
      </c>
      <c r="H94" s="9" t="s">
        <v>157</v>
      </c>
      <c r="I94" s="13"/>
    </row>
    <row r="95" spans="1:9" s="14" customFormat="1" ht="77.25" customHeight="1">
      <c r="A95" s="38" t="s">
        <v>222</v>
      </c>
      <c r="B95" s="38" t="s">
        <v>221</v>
      </c>
      <c r="C95" s="34">
        <v>2230</v>
      </c>
      <c r="D95" s="34"/>
      <c r="E95" s="34"/>
      <c r="F95" s="35">
        <f>456+4290+2025+17301</f>
        <v>24072</v>
      </c>
      <c r="G95" s="42" t="s">
        <v>16</v>
      </c>
      <c r="H95" s="9" t="s">
        <v>157</v>
      </c>
      <c r="I95" s="13"/>
    </row>
    <row r="96" spans="1:9" s="14" customFormat="1" ht="38.25" customHeight="1">
      <c r="A96" s="38" t="s">
        <v>132</v>
      </c>
      <c r="B96" s="38" t="s">
        <v>57</v>
      </c>
      <c r="C96" s="34">
        <v>2230</v>
      </c>
      <c r="D96" s="34"/>
      <c r="E96" s="34"/>
      <c r="F96" s="35">
        <f>364+1949</f>
        <v>2313</v>
      </c>
      <c r="G96" s="42" t="s">
        <v>261</v>
      </c>
      <c r="H96" s="9" t="s">
        <v>157</v>
      </c>
      <c r="I96" s="13"/>
    </row>
    <row r="97" spans="1:9" s="14" customFormat="1" ht="19.5" customHeight="1">
      <c r="A97" s="38" t="s">
        <v>131</v>
      </c>
      <c r="B97" s="38" t="s">
        <v>58</v>
      </c>
      <c r="C97" s="34">
        <v>2230</v>
      </c>
      <c r="D97" s="34"/>
      <c r="E97" s="34"/>
      <c r="F97" s="35">
        <f>11926+8145+48097+32850</f>
        <v>101018</v>
      </c>
      <c r="G97" s="42" t="s">
        <v>16</v>
      </c>
      <c r="H97" s="9" t="s">
        <v>157</v>
      </c>
      <c r="I97" s="13"/>
    </row>
    <row r="98" spans="1:9" s="14" customFormat="1" ht="39.75" customHeight="1">
      <c r="A98" s="38" t="s">
        <v>130</v>
      </c>
      <c r="B98" s="38" t="s">
        <v>59</v>
      </c>
      <c r="C98" s="34">
        <v>2230</v>
      </c>
      <c r="D98" s="34"/>
      <c r="E98" s="34"/>
      <c r="F98" s="35">
        <v>28000</v>
      </c>
      <c r="G98" s="42" t="s">
        <v>16</v>
      </c>
      <c r="H98" s="9" t="s">
        <v>157</v>
      </c>
      <c r="I98" s="13"/>
    </row>
    <row r="99" spans="1:9" s="14" customFormat="1" ht="19.5" customHeight="1">
      <c r="A99" s="38" t="s">
        <v>129</v>
      </c>
      <c r="B99" s="38" t="s">
        <v>60</v>
      </c>
      <c r="C99" s="34">
        <v>2230</v>
      </c>
      <c r="D99" s="34"/>
      <c r="E99" s="34"/>
      <c r="F99" s="35">
        <v>10000</v>
      </c>
      <c r="G99" s="42" t="s">
        <v>16</v>
      </c>
      <c r="H99" s="9" t="s">
        <v>157</v>
      </c>
      <c r="I99" s="13"/>
    </row>
    <row r="100" spans="1:9" s="14" customFormat="1" ht="19.5" customHeight="1">
      <c r="A100" s="38" t="s">
        <v>124</v>
      </c>
      <c r="B100" s="38" t="s">
        <v>61</v>
      </c>
      <c r="C100" s="34">
        <v>2230</v>
      </c>
      <c r="D100" s="34"/>
      <c r="E100" s="34"/>
      <c r="F100" s="35">
        <f>1735+6997</f>
        <v>8732</v>
      </c>
      <c r="G100" s="42" t="s">
        <v>16</v>
      </c>
      <c r="H100" s="9" t="s">
        <v>157</v>
      </c>
      <c r="I100" s="13"/>
    </row>
    <row r="101" spans="1:9" s="14" customFormat="1" ht="19.5" customHeight="1">
      <c r="A101" s="38" t="s">
        <v>125</v>
      </c>
      <c r="B101" s="38" t="s">
        <v>62</v>
      </c>
      <c r="C101" s="34">
        <v>2230</v>
      </c>
      <c r="D101" s="34"/>
      <c r="E101" s="34"/>
      <c r="F101" s="35">
        <f>855+4465</f>
        <v>5320</v>
      </c>
      <c r="G101" s="42" t="s">
        <v>16</v>
      </c>
      <c r="H101" s="9" t="s">
        <v>157</v>
      </c>
      <c r="I101" s="13"/>
    </row>
    <row r="102" spans="1:9" s="14" customFormat="1" ht="19.5" customHeight="1">
      <c r="A102" s="38" t="s">
        <v>126</v>
      </c>
      <c r="B102" s="38" t="s">
        <v>223</v>
      </c>
      <c r="C102" s="34">
        <v>2230</v>
      </c>
      <c r="D102" s="34"/>
      <c r="E102" s="34"/>
      <c r="F102" s="35">
        <v>26000</v>
      </c>
      <c r="G102" s="42" t="s">
        <v>16</v>
      </c>
      <c r="H102" s="9" t="s">
        <v>157</v>
      </c>
      <c r="I102" s="13"/>
    </row>
    <row r="103" spans="1:9" s="14" customFormat="1" ht="37.5" customHeight="1">
      <c r="A103" s="38" t="s">
        <v>123</v>
      </c>
      <c r="B103" s="38" t="s">
        <v>231</v>
      </c>
      <c r="C103" s="34">
        <v>2230</v>
      </c>
      <c r="D103" s="34"/>
      <c r="E103" s="34"/>
      <c r="F103" s="35">
        <v>11465</v>
      </c>
      <c r="G103" s="42" t="s">
        <v>16</v>
      </c>
      <c r="H103" s="9" t="s">
        <v>157</v>
      </c>
      <c r="I103" s="13"/>
    </row>
    <row r="104" spans="1:9" s="14" customFormat="1" ht="38.25" customHeight="1">
      <c r="A104" s="38" t="s">
        <v>232</v>
      </c>
      <c r="B104" s="38" t="s">
        <v>63</v>
      </c>
      <c r="C104" s="34">
        <v>2230</v>
      </c>
      <c r="D104" s="34"/>
      <c r="E104" s="34"/>
      <c r="F104" s="35">
        <f>105+395</f>
        <v>500</v>
      </c>
      <c r="G104" s="42" t="s">
        <v>261</v>
      </c>
      <c r="H104" s="9" t="s">
        <v>157</v>
      </c>
      <c r="I104" s="13"/>
    </row>
    <row r="105" spans="1:9" s="14" customFormat="1" ht="38.25" customHeight="1">
      <c r="A105" s="38" t="s">
        <v>152</v>
      </c>
      <c r="B105" s="38" t="s">
        <v>64</v>
      </c>
      <c r="C105" s="34">
        <v>2230</v>
      </c>
      <c r="D105" s="34"/>
      <c r="E105" s="34"/>
      <c r="F105" s="35">
        <v>200</v>
      </c>
      <c r="G105" s="42" t="s">
        <v>261</v>
      </c>
      <c r="H105" s="9" t="s">
        <v>157</v>
      </c>
      <c r="I105" s="13"/>
    </row>
    <row r="106" spans="1:9" s="14" customFormat="1" ht="38.25" customHeight="1">
      <c r="A106" s="38" t="s">
        <v>153</v>
      </c>
      <c r="B106" s="38" t="s">
        <v>65</v>
      </c>
      <c r="C106" s="34">
        <v>2230</v>
      </c>
      <c r="D106" s="34"/>
      <c r="E106" s="34"/>
      <c r="F106" s="35">
        <v>800</v>
      </c>
      <c r="G106" s="42" t="s">
        <v>261</v>
      </c>
      <c r="H106" s="9" t="s">
        <v>157</v>
      </c>
      <c r="I106" s="13"/>
    </row>
    <row r="107" spans="1:9" s="26" customFormat="1" ht="19.5">
      <c r="A107" s="21" t="s">
        <v>244</v>
      </c>
      <c r="B107" s="22"/>
      <c r="C107" s="23"/>
      <c r="D107" s="23"/>
      <c r="E107" s="23"/>
      <c r="F107" s="24">
        <f>SUM(F78:F106)</f>
        <v>817000</v>
      </c>
      <c r="G107" s="25"/>
      <c r="H107" s="25"/>
      <c r="I107" s="10"/>
    </row>
    <row r="108" spans="1:9" s="14" customFormat="1" ht="40.5" customHeight="1">
      <c r="A108" s="12" t="s">
        <v>89</v>
      </c>
      <c r="B108" s="12" t="s">
        <v>66</v>
      </c>
      <c r="C108" s="7">
        <v>2240</v>
      </c>
      <c r="D108" s="7"/>
      <c r="E108" s="7"/>
      <c r="F108" s="8">
        <v>3</v>
      </c>
      <c r="G108" s="42" t="s">
        <v>261</v>
      </c>
      <c r="H108" s="9" t="s">
        <v>157</v>
      </c>
      <c r="I108" s="13"/>
    </row>
    <row r="109" spans="1:9" s="14" customFormat="1" ht="41.25" customHeight="1">
      <c r="A109" s="12" t="s">
        <v>154</v>
      </c>
      <c r="B109" s="12" t="s">
        <v>90</v>
      </c>
      <c r="C109" s="7">
        <v>2240</v>
      </c>
      <c r="D109" s="7"/>
      <c r="E109" s="7"/>
      <c r="F109" s="8">
        <v>1800</v>
      </c>
      <c r="G109" s="42" t="s">
        <v>261</v>
      </c>
      <c r="H109" s="9" t="s">
        <v>157</v>
      </c>
      <c r="I109" s="13"/>
    </row>
    <row r="110" spans="1:9" s="14" customFormat="1" ht="18.75" customHeight="1">
      <c r="A110" s="12" t="s">
        <v>88</v>
      </c>
      <c r="B110" s="12" t="s">
        <v>91</v>
      </c>
      <c r="C110" s="7">
        <v>2240</v>
      </c>
      <c r="D110" s="7"/>
      <c r="E110" s="7"/>
      <c r="F110" s="8">
        <v>45000</v>
      </c>
      <c r="G110" s="42" t="s">
        <v>16</v>
      </c>
      <c r="H110" s="9" t="s">
        <v>157</v>
      </c>
      <c r="I110" s="13"/>
    </row>
    <row r="111" spans="1:9" s="14" customFormat="1" ht="39" customHeight="1">
      <c r="A111" s="12" t="s">
        <v>87</v>
      </c>
      <c r="B111" s="12" t="s">
        <v>92</v>
      </c>
      <c r="C111" s="7">
        <v>2240</v>
      </c>
      <c r="D111" s="7"/>
      <c r="E111" s="7"/>
      <c r="F111" s="8">
        <v>10500</v>
      </c>
      <c r="G111" s="42" t="s">
        <v>16</v>
      </c>
      <c r="H111" s="9" t="s">
        <v>157</v>
      </c>
      <c r="I111" s="13"/>
    </row>
    <row r="112" spans="1:9" s="14" customFormat="1" ht="43.5" customHeight="1">
      <c r="A112" s="12" t="s">
        <v>86</v>
      </c>
      <c r="B112" s="12" t="s">
        <v>93</v>
      </c>
      <c r="C112" s="7">
        <v>2240</v>
      </c>
      <c r="D112" s="7"/>
      <c r="E112" s="7"/>
      <c r="F112" s="8">
        <v>32500</v>
      </c>
      <c r="G112" s="42" t="s">
        <v>16</v>
      </c>
      <c r="H112" s="9" t="s">
        <v>157</v>
      </c>
      <c r="I112" s="13"/>
    </row>
    <row r="113" spans="1:9" s="14" customFormat="1" ht="102.75" customHeight="1">
      <c r="A113" s="12" t="s">
        <v>235</v>
      </c>
      <c r="B113" s="12" t="s">
        <v>94</v>
      </c>
      <c r="C113" s="7">
        <v>2240</v>
      </c>
      <c r="D113" s="7"/>
      <c r="E113" s="7"/>
      <c r="F113" s="8">
        <v>35000</v>
      </c>
      <c r="G113" s="42" t="s">
        <v>16</v>
      </c>
      <c r="H113" s="9" t="s">
        <v>157</v>
      </c>
      <c r="I113" s="13"/>
    </row>
    <row r="114" spans="1:9" s="14" customFormat="1" ht="66" customHeight="1">
      <c r="A114" s="12" t="s">
        <v>236</v>
      </c>
      <c r="B114" s="12" t="s">
        <v>163</v>
      </c>
      <c r="C114" s="7">
        <v>2240</v>
      </c>
      <c r="D114" s="7"/>
      <c r="E114" s="7"/>
      <c r="F114" s="8">
        <v>18000</v>
      </c>
      <c r="G114" s="42" t="s">
        <v>16</v>
      </c>
      <c r="H114" s="9" t="s">
        <v>157</v>
      </c>
      <c r="I114" s="13"/>
    </row>
    <row r="115" spans="1:9" s="14" customFormat="1" ht="44.25" customHeight="1">
      <c r="A115" s="12" t="s">
        <v>85</v>
      </c>
      <c r="B115" s="12" t="s">
        <v>95</v>
      </c>
      <c r="C115" s="7">
        <v>2240</v>
      </c>
      <c r="D115" s="7"/>
      <c r="E115" s="7"/>
      <c r="F115" s="8">
        <v>550</v>
      </c>
      <c r="G115" s="42" t="s">
        <v>261</v>
      </c>
      <c r="H115" s="9" t="s">
        <v>157</v>
      </c>
      <c r="I115" s="13"/>
    </row>
    <row r="116" spans="1:9" s="14" customFormat="1" ht="41.25" customHeight="1">
      <c r="A116" s="12" t="s">
        <v>84</v>
      </c>
      <c r="B116" s="12" t="s">
        <v>96</v>
      </c>
      <c r="C116" s="7">
        <v>2240</v>
      </c>
      <c r="D116" s="7"/>
      <c r="E116" s="7"/>
      <c r="F116" s="8">
        <v>8500</v>
      </c>
      <c r="G116" s="42" t="s">
        <v>16</v>
      </c>
      <c r="H116" s="9" t="s">
        <v>157</v>
      </c>
      <c r="I116" s="13"/>
    </row>
    <row r="117" spans="1:9" s="14" customFormat="1" ht="19.5" customHeight="1">
      <c r="A117" s="12" t="s">
        <v>101</v>
      </c>
      <c r="B117" s="12" t="s">
        <v>97</v>
      </c>
      <c r="C117" s="7">
        <v>2240</v>
      </c>
      <c r="D117" s="7"/>
      <c r="E117" s="7"/>
      <c r="F117" s="8">
        <v>4500</v>
      </c>
      <c r="G117" s="42" t="s">
        <v>16</v>
      </c>
      <c r="H117" s="9" t="s">
        <v>157</v>
      </c>
      <c r="I117" s="13"/>
    </row>
    <row r="118" spans="1:9" s="14" customFormat="1" ht="19.5" customHeight="1">
      <c r="A118" s="12" t="s">
        <v>83</v>
      </c>
      <c r="B118" s="12" t="s">
        <v>98</v>
      </c>
      <c r="C118" s="7">
        <v>2240</v>
      </c>
      <c r="D118" s="7"/>
      <c r="E118" s="7"/>
      <c r="F118" s="8">
        <v>9900</v>
      </c>
      <c r="G118" s="42" t="s">
        <v>16</v>
      </c>
      <c r="H118" s="9" t="s">
        <v>157</v>
      </c>
      <c r="I118" s="13"/>
    </row>
    <row r="119" spans="1:9" s="14" customFormat="1" ht="36.75" customHeight="1">
      <c r="A119" s="12" t="s">
        <v>82</v>
      </c>
      <c r="B119" s="12" t="s">
        <v>99</v>
      </c>
      <c r="C119" s="7">
        <v>2240</v>
      </c>
      <c r="D119" s="7"/>
      <c r="E119" s="7"/>
      <c r="F119" s="8">
        <v>2787</v>
      </c>
      <c r="G119" s="42" t="s">
        <v>16</v>
      </c>
      <c r="H119" s="9" t="s">
        <v>157</v>
      </c>
      <c r="I119" s="13"/>
    </row>
    <row r="120" spans="1:9" s="14" customFormat="1" ht="19.5">
      <c r="A120" s="15" t="s">
        <v>100</v>
      </c>
      <c r="B120" s="12" t="s">
        <v>67</v>
      </c>
      <c r="C120" s="7">
        <v>2240</v>
      </c>
      <c r="D120" s="7"/>
      <c r="E120" s="7"/>
      <c r="F120" s="8">
        <v>9500</v>
      </c>
      <c r="G120" s="42" t="s">
        <v>16</v>
      </c>
      <c r="H120" s="9" t="s">
        <v>157</v>
      </c>
      <c r="I120" s="13"/>
    </row>
    <row r="121" spans="1:9" s="14" customFormat="1" ht="56.25" customHeight="1">
      <c r="A121" s="12" t="s">
        <v>77</v>
      </c>
      <c r="B121" s="12" t="s">
        <v>81</v>
      </c>
      <c r="C121" s="7">
        <v>2240</v>
      </c>
      <c r="D121" s="7"/>
      <c r="E121" s="7"/>
      <c r="F121" s="8">
        <v>12500</v>
      </c>
      <c r="G121" s="42" t="s">
        <v>16</v>
      </c>
      <c r="H121" s="9" t="s">
        <v>157</v>
      </c>
      <c r="I121" s="13"/>
    </row>
    <row r="122" spans="1:9" s="14" customFormat="1" ht="39.75" customHeight="1">
      <c r="A122" s="12" t="s">
        <v>233</v>
      </c>
      <c r="B122" s="12" t="s">
        <v>234</v>
      </c>
      <c r="C122" s="7">
        <v>2240</v>
      </c>
      <c r="D122" s="7"/>
      <c r="E122" s="7"/>
      <c r="F122" s="8">
        <v>5200</v>
      </c>
      <c r="G122" s="42" t="s">
        <v>16</v>
      </c>
      <c r="H122" s="9" t="s">
        <v>157</v>
      </c>
      <c r="I122" s="13"/>
    </row>
    <row r="123" spans="1:9" s="26" customFormat="1" ht="19.5">
      <c r="A123" s="21" t="s">
        <v>245</v>
      </c>
      <c r="B123" s="22"/>
      <c r="C123" s="23"/>
      <c r="D123" s="23"/>
      <c r="E123" s="23"/>
      <c r="F123" s="24">
        <f>SUM(F108:F122)</f>
        <v>196240</v>
      </c>
      <c r="G123" s="25"/>
      <c r="H123" s="25"/>
      <c r="I123" s="10"/>
    </row>
    <row r="124" spans="1:9" s="14" customFormat="1" ht="60" customHeight="1">
      <c r="A124" s="12" t="s">
        <v>76</v>
      </c>
      <c r="B124" s="12" t="s">
        <v>214</v>
      </c>
      <c r="C124" s="7">
        <v>2271</v>
      </c>
      <c r="D124" s="7"/>
      <c r="E124" s="7"/>
      <c r="F124" s="8">
        <v>38300</v>
      </c>
      <c r="G124" s="9" t="s">
        <v>16</v>
      </c>
      <c r="H124" s="9" t="s">
        <v>157</v>
      </c>
      <c r="I124" s="13"/>
    </row>
    <row r="125" spans="1:9" s="26" customFormat="1" ht="19.5">
      <c r="A125" s="21" t="s">
        <v>246</v>
      </c>
      <c r="B125" s="22"/>
      <c r="C125" s="23"/>
      <c r="D125" s="23"/>
      <c r="E125" s="23"/>
      <c r="F125" s="24">
        <f>F124</f>
        <v>38300</v>
      </c>
      <c r="G125" s="25"/>
      <c r="H125" s="25"/>
      <c r="I125" s="10"/>
    </row>
    <row r="126" spans="1:9" s="14" customFormat="1" ht="40.5" customHeight="1">
      <c r="A126" s="12" t="s">
        <v>75</v>
      </c>
      <c r="B126" s="12" t="s">
        <v>213</v>
      </c>
      <c r="C126" s="7">
        <v>2272</v>
      </c>
      <c r="D126" s="7"/>
      <c r="E126" s="7"/>
      <c r="F126" s="8">
        <v>10000</v>
      </c>
      <c r="G126" s="9" t="s">
        <v>16</v>
      </c>
      <c r="H126" s="9" t="s">
        <v>157</v>
      </c>
      <c r="I126" s="13"/>
    </row>
    <row r="127" spans="1:9" s="26" customFormat="1" ht="19.5">
      <c r="A127" s="21" t="s">
        <v>247</v>
      </c>
      <c r="B127" s="22"/>
      <c r="C127" s="23"/>
      <c r="D127" s="23"/>
      <c r="E127" s="23"/>
      <c r="F127" s="24">
        <f>F126</f>
        <v>10000</v>
      </c>
      <c r="G127" s="25"/>
      <c r="H127" s="25"/>
      <c r="I127" s="10"/>
    </row>
    <row r="128" spans="1:9" s="14" customFormat="1" ht="37.5" customHeight="1">
      <c r="A128" s="12" t="s">
        <v>155</v>
      </c>
      <c r="B128" s="16" t="s">
        <v>212</v>
      </c>
      <c r="C128" s="7">
        <v>2273</v>
      </c>
      <c r="D128" s="7"/>
      <c r="E128" s="7"/>
      <c r="F128" s="8">
        <v>141900</v>
      </c>
      <c r="G128" s="9" t="s">
        <v>16</v>
      </c>
      <c r="H128" s="9" t="s">
        <v>157</v>
      </c>
      <c r="I128" s="13"/>
    </row>
    <row r="129" spans="1:9" s="26" customFormat="1" ht="19.5">
      <c r="A129" s="21" t="s">
        <v>248</v>
      </c>
      <c r="B129" s="22"/>
      <c r="C129" s="23"/>
      <c r="D129" s="23"/>
      <c r="E129" s="23"/>
      <c r="F129" s="24">
        <f>F128</f>
        <v>141900</v>
      </c>
      <c r="G129" s="25"/>
      <c r="H129" s="25"/>
      <c r="I129" s="10"/>
    </row>
    <row r="130" spans="1:9" s="14" customFormat="1" ht="40.5" customHeight="1">
      <c r="A130" s="12" t="s">
        <v>74</v>
      </c>
      <c r="B130" s="12" t="s">
        <v>211</v>
      </c>
      <c r="C130" s="7">
        <v>2274</v>
      </c>
      <c r="D130" s="7"/>
      <c r="E130" s="7"/>
      <c r="F130" s="8">
        <v>279975</v>
      </c>
      <c r="G130" s="9" t="s">
        <v>16</v>
      </c>
      <c r="H130" s="9" t="s">
        <v>157</v>
      </c>
      <c r="I130" s="13"/>
    </row>
    <row r="131" spans="1:9" s="14" customFormat="1" ht="18.75" customHeight="1">
      <c r="A131" s="12" t="s">
        <v>73</v>
      </c>
      <c r="B131" s="12" t="s">
        <v>80</v>
      </c>
      <c r="C131" s="7">
        <v>2274</v>
      </c>
      <c r="D131" s="7"/>
      <c r="E131" s="7"/>
      <c r="F131" s="8">
        <v>12125</v>
      </c>
      <c r="G131" s="9" t="s">
        <v>16</v>
      </c>
      <c r="H131" s="9" t="s">
        <v>157</v>
      </c>
      <c r="I131" s="13"/>
    </row>
    <row r="132" spans="1:9" s="26" customFormat="1" ht="19.5">
      <c r="A132" s="21" t="s">
        <v>249</v>
      </c>
      <c r="B132" s="22"/>
      <c r="C132" s="23"/>
      <c r="D132" s="23"/>
      <c r="E132" s="23"/>
      <c r="F132" s="24">
        <f>SUM(F130:F131)</f>
        <v>292100</v>
      </c>
      <c r="G132" s="25"/>
      <c r="H132" s="25"/>
      <c r="I132" s="10"/>
    </row>
    <row r="133" spans="1:9" s="14" customFormat="1" ht="38.25" customHeight="1">
      <c r="A133" s="12" t="s">
        <v>72</v>
      </c>
      <c r="B133" s="16" t="s">
        <v>79</v>
      </c>
      <c r="C133" s="7">
        <v>2800</v>
      </c>
      <c r="D133" s="7"/>
      <c r="E133" s="7"/>
      <c r="F133" s="8">
        <v>400</v>
      </c>
      <c r="G133" s="9" t="s">
        <v>261</v>
      </c>
      <c r="H133" s="9" t="s">
        <v>157</v>
      </c>
      <c r="I133" s="13"/>
    </row>
    <row r="134" spans="1:9" s="26" customFormat="1" ht="19.5">
      <c r="A134" s="21" t="s">
        <v>250</v>
      </c>
      <c r="B134" s="22"/>
      <c r="C134" s="23"/>
      <c r="D134" s="23"/>
      <c r="E134" s="23"/>
      <c r="F134" s="24">
        <f>F133</f>
        <v>400</v>
      </c>
      <c r="G134" s="25"/>
      <c r="H134" s="25"/>
      <c r="I134" s="10"/>
    </row>
    <row r="135" spans="1:9" s="14" customFormat="1" ht="19.5" customHeight="1">
      <c r="A135" s="12" t="s">
        <v>71</v>
      </c>
      <c r="B135" s="12" t="s">
        <v>78</v>
      </c>
      <c r="C135" s="7">
        <v>3110</v>
      </c>
      <c r="D135" s="7"/>
      <c r="E135" s="7"/>
      <c r="F135" s="8">
        <v>6000</v>
      </c>
      <c r="G135" s="9" t="s">
        <v>16</v>
      </c>
      <c r="H135" s="9" t="s">
        <v>157</v>
      </c>
      <c r="I135" s="13"/>
    </row>
    <row r="136" spans="1:9" s="14" customFormat="1" ht="19.5" customHeight="1">
      <c r="A136" s="12" t="s">
        <v>259</v>
      </c>
      <c r="B136" s="12" t="s">
        <v>258</v>
      </c>
      <c r="C136" s="7">
        <v>3110</v>
      </c>
      <c r="D136" s="7"/>
      <c r="E136" s="7"/>
      <c r="F136" s="8">
        <v>9870</v>
      </c>
      <c r="G136" s="9" t="s">
        <v>16</v>
      </c>
      <c r="H136" s="9" t="s">
        <v>262</v>
      </c>
      <c r="I136" s="13"/>
    </row>
    <row r="137" spans="1:9" s="26" customFormat="1" ht="19.5">
      <c r="A137" s="21" t="s">
        <v>251</v>
      </c>
      <c r="B137" s="22"/>
      <c r="C137" s="23"/>
      <c r="D137" s="23"/>
      <c r="E137" s="23"/>
      <c r="F137" s="24">
        <f>F135+F136</f>
        <v>15870</v>
      </c>
      <c r="G137" s="25"/>
      <c r="H137" s="25"/>
      <c r="I137" s="10"/>
    </row>
    <row r="138" spans="1:9" ht="19.5">
      <c r="A138" s="21" t="s">
        <v>252</v>
      </c>
      <c r="B138" s="22"/>
      <c r="C138" s="23"/>
      <c r="D138" s="23"/>
      <c r="E138" s="23"/>
      <c r="F138" s="24">
        <f>F71+F77+F107+F123+F125+F127+F129+F132+F134+F137</f>
        <v>2047840</v>
      </c>
      <c r="G138" s="25"/>
      <c r="H138" s="25"/>
      <c r="I138" s="10"/>
    </row>
    <row r="141" spans="1:6" s="27" customFormat="1" ht="20.25" customHeight="1">
      <c r="A141" s="41" t="s">
        <v>254</v>
      </c>
      <c r="B141" s="41"/>
      <c r="E141" s="27" t="s">
        <v>253</v>
      </c>
      <c r="F141" s="28"/>
    </row>
    <row r="142" s="27" customFormat="1" ht="20.25">
      <c r="F142" s="28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141:B141"/>
  </mergeCells>
  <printOptions/>
  <pageMargins left="0.2362204724409449" right="0.2362204724409449" top="0.15748031496062992" bottom="0.35433070866141736" header="0.5118110236220472" footer="0.5118110236220472"/>
  <pageSetup horizontalDpi="300" verticalDpi="300" orientation="landscape" paperSize="11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2018-02-26T09:06:27Z</cp:lastPrinted>
  <dcterms:created xsi:type="dcterms:W3CDTF">2017-04-04T08:45:31Z</dcterms:created>
  <dcterms:modified xsi:type="dcterms:W3CDTF">2018-02-26T10:11:24Z</dcterms:modified>
  <cp:category/>
  <cp:version/>
  <cp:contentType/>
  <cp:contentStatus/>
</cp:coreProperties>
</file>